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80" activeTab="0"/>
  </bookViews>
  <sheets>
    <sheet name="נספח 1" sheetId="1" r:id="rId1"/>
    <sheet name="נספח 2" sheetId="2" r:id="rId2"/>
    <sheet name="נספח 3" sheetId="3" r:id="rId3"/>
  </sheets>
  <definedNames>
    <definedName name="_xlnm.Print_Area" localSheetId="1">'נספח 2'!$A:$C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<sst xmlns="http://schemas.openxmlformats.org/spreadsheetml/2006/main" count="126" uniqueCount="100">
  <si>
    <t xml:space="preserve">סך עמלות ברוקראז לצדדים שאינם קשורים </t>
  </si>
  <si>
    <t xml:space="preserve">סך עמלות ברוקראז לצדדים  קשורים </t>
  </si>
  <si>
    <t xml:space="preserve">סך עמלות קסטודיאן לצדדים קשורים </t>
  </si>
  <si>
    <t xml:space="preserve">סך עמלות קסטודיאן לצדדים שאינם קשורים </t>
  </si>
  <si>
    <t>סך תשלומים למנהלי תיקים ישראליים</t>
  </si>
  <si>
    <t>סך הכול הוצאות ישירות</t>
  </si>
  <si>
    <t>אלפי ₪</t>
  </si>
  <si>
    <t xml:space="preserve">ברוקראז- עמלות קנייה ומכירה בגין ביצוע עסקאות בנירות  ערך סחרים </t>
  </si>
  <si>
    <t>סך עמלות ברוקראז</t>
  </si>
  <si>
    <t>עמלות קסטודיאן</t>
  </si>
  <si>
    <t>סך עמלות קסטודיאן</t>
  </si>
  <si>
    <t>סך הוצאות הנובעות מהשקעה בזכויות במקרקעין</t>
  </si>
  <si>
    <t>סך כל עמלות והוצאות</t>
  </si>
  <si>
    <t>סך תשלומים למנהלי תיקים זרים</t>
  </si>
  <si>
    <t>תשלום בגין השקעה בקרן נאמנות</t>
  </si>
  <si>
    <t>סך הכול עמלות ניהול חיצוני</t>
  </si>
  <si>
    <t>הבנק הבינלאומי הראשון לישראל בע"מ</t>
  </si>
  <si>
    <t>נספח 3 - פירוט עמלות ווניהול חיצוני לתקופה :</t>
  </si>
  <si>
    <t>נספח 2 - פירוט עמלות והוצאות לתקופה :</t>
  </si>
  <si>
    <t>נספח 1 - סך התשלומים ששולמו בגין כל סוג של הוצאה ישירה לתקופה :</t>
  </si>
  <si>
    <t>צדדים קשורים :</t>
  </si>
  <si>
    <t>צדדים שאינם קשורים :</t>
  </si>
  <si>
    <t>הוצאה הנובעת מהשקעה בניירות ערך לא סחירים או ממתן הלוואה :</t>
  </si>
  <si>
    <t>הוצאה הנובעת מהשקעה בזכויות במקרקעין :</t>
  </si>
  <si>
    <r>
      <t>תשלום למנהל תיקים ישראל</t>
    </r>
    <r>
      <rPr>
        <sz val="10"/>
        <rFont val="Arial"/>
        <family val="0"/>
      </rPr>
      <t>י :</t>
    </r>
  </si>
  <si>
    <t>א. קרן נאמנות ישראלית :</t>
  </si>
  <si>
    <t>ב. קרן חוץ :</t>
  </si>
  <si>
    <t>סך הוצאות הנובעות מהשקעה בניירות ערך לא סחירים וממתן הלוואה</t>
  </si>
  <si>
    <t>סך התשלומים הנובעים מהשקעה בקרנות השקעה</t>
  </si>
  <si>
    <t xml:space="preserve">פסגות </t>
  </si>
  <si>
    <t>כללי</t>
  </si>
  <si>
    <t>הלכתי</t>
  </si>
  <si>
    <t>סה"כ</t>
  </si>
  <si>
    <t>קרן טנא</t>
  </si>
  <si>
    <t>ללא מניות</t>
  </si>
  <si>
    <t>סך הכל נכסים לסוף תקופה קודמת</t>
  </si>
  <si>
    <t>סה"כ עמלות קניה ומכירה</t>
  </si>
  <si>
    <t>סה"כ עמלות קסטודיאן</t>
  </si>
  <si>
    <t>סה"כ השקעות לא סחירות</t>
  </si>
  <si>
    <t>סך הוצאות הנובעות מהשקעה בניירות ערך לא סחירים שאינם לצורך מימון פרויקטים לתשתיות</t>
  </si>
  <si>
    <t>סך הוצאות הנובעות ממימון פרוייקטים לתשתיות</t>
  </si>
  <si>
    <t>סך הוצאות הנובעות מהשקעה בזכויות מקרקעין</t>
  </si>
  <si>
    <t>סה"כ עמלות ניהול חיצוני</t>
  </si>
  <si>
    <t>סך תשלום הנובע מהשקעה בקרנות  השקעה בישראל</t>
  </si>
  <si>
    <t>סך תשלום הנובע מהשקעה בקרנות  השקעה בחול</t>
  </si>
  <si>
    <t>תשלום בגין השקעה בקרן נאמנות בישראל</t>
  </si>
  <si>
    <t>תשלום בגין השקעה בקרן נאמנות בחול</t>
  </si>
  <si>
    <t>סך הכל עמלות בגין תשלום השקעה בתעודת סל בישראל</t>
  </si>
  <si>
    <t>סך הכל עמלות בגין תשלום השקעה בתעודת סל בחול</t>
  </si>
  <si>
    <t>סה"כ הוצאות אחרות</t>
  </si>
  <si>
    <t>סך הוצאות בעד ניהול תביעות</t>
  </si>
  <si>
    <t>סך הוצאות בעד מתן משכנתאות</t>
  </si>
  <si>
    <t>שיעור סך ההוצאות הישירות, שההוצאה בגינן מוגבלת לשיעור של 0.25% לפי התקנות (באחוזים) (סיכום סעיפים 3א,4, 5ב חלקי סך נכסים)</t>
  </si>
  <si>
    <t>שיעור סך הוצאות ישירות מסך נכסים לסוף שנה קודמת (באחוזים) (סעיף 6 חלקי סך נכסים לתום שנה קודמת)</t>
  </si>
  <si>
    <t>תשלום הנובע מהשקעה בקרנות  השקעה בישראל</t>
  </si>
  <si>
    <t>תשלום הנובע מהשקעה בקרנות  השקעה בחול</t>
  </si>
  <si>
    <t>תשלום למנהל תיקים זרים :</t>
  </si>
  <si>
    <t>סך התשלום בגין השקעה בקרן נאמנות</t>
  </si>
  <si>
    <t>תשלום בגין השקעה בתעודות סל</t>
  </si>
  <si>
    <t>תעודות סל ישראלית</t>
  </si>
  <si>
    <t>תעודות סל זרה</t>
  </si>
  <si>
    <t>סך הכל עמלות בגין תשלום השקעה בתעודת סל</t>
  </si>
  <si>
    <t>בנק לאומי</t>
  </si>
  <si>
    <t>בנק דיסקונט</t>
  </si>
  <si>
    <t>אי.בי.אי.</t>
  </si>
  <si>
    <t>מיטב טרייד ני"ע</t>
  </si>
  <si>
    <t>OPPENHEIMER</t>
  </si>
  <si>
    <t>סה"כ הוצאות משפטיות בגין השקעות ריאליות</t>
  </si>
  <si>
    <t>פועלים סהר</t>
  </si>
  <si>
    <t>BSP ABSOLUTE RETURN FD FO FD (LI)</t>
  </si>
  <si>
    <t>AGATE MEDICAL INVESTMENT</t>
  </si>
  <si>
    <t>profimex קרן השקעה בקרנות נדלן</t>
  </si>
  <si>
    <t>SPHERA GLOBAL HEALTHCARE MASTE</t>
  </si>
  <si>
    <t>קרן השקעה IGP</t>
  </si>
  <si>
    <t>יסודות א' נדלן ופיתוח שותפות מוגבלת</t>
  </si>
  <si>
    <t>ריאליטי קרן השקעות 2</t>
  </si>
  <si>
    <t>קרן תש"י - קרן 1 (מורים)</t>
  </si>
  <si>
    <t>FIMI OPPORTUNITY V מורים</t>
  </si>
  <si>
    <t>ת.ש.י דליה בכורה, שותפות מוגבלת</t>
  </si>
  <si>
    <t>קרן השתלמות למורים תיכוניים מקור - מאוחד</t>
  </si>
  <si>
    <t xml:space="preserve">  דטס טריטי 25%</t>
  </si>
  <si>
    <t>בנק מזרחי</t>
  </si>
  <si>
    <t>נשואה</t>
  </si>
  <si>
    <t>Pi Emerging Markets Segregated II CLass B 01/16</t>
  </si>
  <si>
    <t>אקסלנס</t>
  </si>
  <si>
    <t>STAGE 1</t>
  </si>
  <si>
    <t>אייפקס מדיום ישראל מורים</t>
  </si>
  <si>
    <t>בלו אטלנטיק פרטנרס</t>
  </si>
  <si>
    <t>סה,כ הוצאות יעוץ בגין השקעות ריאליות</t>
  </si>
  <si>
    <t>01/09/2016- 31/03/2017</t>
  </si>
  <si>
    <t>פימי 6 אופורטוניטי ישראל FIMI</t>
  </si>
  <si>
    <t>קרן קוגיטו קפיטל מורים</t>
  </si>
  <si>
    <t>תשתיות ישראל 3</t>
  </si>
  <si>
    <t>קרן שקד</t>
  </si>
  <si>
    <t>דליה אנרגיה (הלוואה)</t>
  </si>
  <si>
    <t>בנק ירושלים</t>
  </si>
  <si>
    <t>CAMALIA EQUITY G/C</t>
  </si>
  <si>
    <t>הכנסות מהחזר עמלת התחייבות</t>
  </si>
  <si>
    <t>אנליזת חוב עיסקת מימון פרייקט</t>
  </si>
  <si>
    <t>ריאלטי קו אינווסמנט נווה אילן</t>
  </si>
</sst>
</file>

<file path=xl/styles.xml><?xml version="1.0" encoding="utf-8"?>
<styleSheet xmlns="http://schemas.openxmlformats.org/spreadsheetml/2006/main">
  <numFmts count="2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?&quot;#,##0.00;[Red]&quot;?&quot;\-#,##0.00"/>
    <numFmt numFmtId="165" formatCode="&quot;?&quot;#,##0;[Red]&quot;?&quot;\-#,##0"/>
    <numFmt numFmtId="166" formatCode="###,##0.00"/>
    <numFmt numFmtId="167" formatCode="#,##0.0"/>
    <numFmt numFmtId="168" formatCode="#,##0.000"/>
    <numFmt numFmtId="169" formatCode="#,##0.0000"/>
    <numFmt numFmtId="170" formatCode="0.0000"/>
    <numFmt numFmtId="171" formatCode="0.000"/>
    <numFmt numFmtId="172" formatCode="###,##0.000000"/>
    <numFmt numFmtId="173" formatCode="###,##0.00000"/>
    <numFmt numFmtId="174" formatCode="dd/mm/yy"/>
    <numFmt numFmtId="175" formatCode="###"/>
    <numFmt numFmtId="176" formatCode="#,##0.00_ ;[Red]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₪&quot;#,##0.00;[Red]&quot;₪&quot;\-#,##0.00"/>
    <numFmt numFmtId="182" formatCode="#,##0.0000000000000"/>
    <numFmt numFmtId="183" formatCode="#,##0.000000000"/>
    <numFmt numFmtId="184" formatCode="#,##0.00000000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Miriam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Protection="0">
      <alignment/>
    </xf>
    <xf numFmtId="44" fontId="0" fillId="0" borderId="0" applyFont="0" applyFill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0" fontId="1" fillId="0" borderId="10" xfId="38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 vertical="center"/>
    </xf>
    <xf numFmtId="0" fontId="4" fillId="0" borderId="10" xfId="37" applyNumberFormat="1" applyBorder="1" applyAlignment="1">
      <alignment horizontal="right" vertical="center"/>
      <protection/>
    </xf>
    <xf numFmtId="10" fontId="0" fillId="0" borderId="0" xfId="38" applyNumberFormat="1" applyFont="1" applyAlignment="1">
      <alignment/>
    </xf>
    <xf numFmtId="3" fontId="0" fillId="0" borderId="14" xfId="0" applyNumberFormat="1" applyFill="1" applyBorder="1" applyAlignment="1">
      <alignment/>
    </xf>
    <xf numFmtId="43" fontId="4" fillId="0" borderId="10" xfId="33" applyFont="1" applyBorder="1" applyAlignment="1">
      <alignment horizontal="right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" xfId="36"/>
    <cellStyle name="Normal 2 3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2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2" max="2" width="76.421875" style="0" customWidth="1"/>
    <col min="3" max="3" width="15.421875" style="0" customWidth="1"/>
    <col min="4" max="4" width="12.7109375" style="1" customWidth="1"/>
    <col min="5" max="5" width="11.7109375" style="1" customWidth="1"/>
    <col min="6" max="6" width="15.421875" style="1" customWidth="1"/>
    <col min="7" max="9" width="9.140625" style="1" customWidth="1"/>
  </cols>
  <sheetData>
    <row r="2" ht="12.75">
      <c r="B2" s="8" t="s">
        <v>19</v>
      </c>
    </row>
    <row r="3" ht="12.75">
      <c r="B3" s="13" t="s">
        <v>89</v>
      </c>
    </row>
    <row r="4" spans="3:6" ht="13.5" customHeight="1">
      <c r="C4" s="16" t="s">
        <v>30</v>
      </c>
      <c r="D4" s="16" t="s">
        <v>31</v>
      </c>
      <c r="E4" s="16" t="s">
        <v>34</v>
      </c>
      <c r="F4" s="16" t="s">
        <v>32</v>
      </c>
    </row>
    <row r="5" spans="2:6" ht="19.5" customHeight="1">
      <c r="B5" s="21" t="s">
        <v>79</v>
      </c>
      <c r="C5" s="17" t="s">
        <v>6</v>
      </c>
      <c r="D5" s="17" t="s">
        <v>6</v>
      </c>
      <c r="E5" s="17" t="s">
        <v>6</v>
      </c>
      <c r="F5" s="17" t="s">
        <v>6</v>
      </c>
    </row>
    <row r="6" spans="2:6" ht="19.5" customHeight="1">
      <c r="B6" s="7"/>
      <c r="C6" s="17"/>
      <c r="D6" s="17"/>
      <c r="E6" s="17"/>
      <c r="F6" s="17"/>
    </row>
    <row r="7" spans="2:6" ht="15">
      <c r="B7" s="7" t="s">
        <v>36</v>
      </c>
      <c r="C7" s="9"/>
      <c r="D7" s="9"/>
      <c r="E7" s="9"/>
      <c r="F7" s="9"/>
    </row>
    <row r="8" spans="2:6" ht="12.75">
      <c r="B8" s="3" t="s">
        <v>1</v>
      </c>
      <c r="C8" s="15">
        <f>'נספח 2'!C9</f>
        <v>4.24143</v>
      </c>
      <c r="D8" s="15">
        <f>'נספח 2'!D9</f>
        <v>0.05467000000000001</v>
      </c>
      <c r="E8" s="15">
        <f>'נספח 2'!E9</f>
        <v>0.01319</v>
      </c>
      <c r="F8" s="15">
        <f>SUM(C8:E8)</f>
        <v>4.30929</v>
      </c>
    </row>
    <row r="9" spans="2:6" ht="12.75">
      <c r="B9" s="3" t="s">
        <v>0</v>
      </c>
      <c r="C9" s="15">
        <f>'נספח 2'!C29</f>
        <v>-7.622597584999998</v>
      </c>
      <c r="D9" s="15">
        <f>'נספח 2'!D29</f>
        <v>0.46751156899999996</v>
      </c>
      <c r="E9" s="15">
        <f>'נספח 2'!E29</f>
        <v>0.09510000000000002</v>
      </c>
      <c r="F9" s="15">
        <f>SUM(C9:E9)</f>
        <v>-7.059986015999997</v>
      </c>
    </row>
    <row r="10" spans="2:6" ht="12.75">
      <c r="B10" s="3"/>
      <c r="C10" s="15"/>
      <c r="D10" s="15"/>
      <c r="E10" s="15"/>
      <c r="F10" s="15"/>
    </row>
    <row r="11" spans="2:6" ht="14.25" customHeight="1">
      <c r="B11" s="7" t="s">
        <v>37</v>
      </c>
      <c r="C11" s="15"/>
      <c r="D11" s="15"/>
      <c r="E11" s="15"/>
      <c r="F11" s="15"/>
    </row>
    <row r="12" spans="2:6" ht="12.75">
      <c r="B12" s="3" t="s">
        <v>2</v>
      </c>
      <c r="C12" s="15"/>
      <c r="D12" s="15"/>
      <c r="E12" s="15"/>
      <c r="F12" s="15"/>
    </row>
    <row r="13" spans="2:6" ht="12.75">
      <c r="B13" s="3" t="s">
        <v>3</v>
      </c>
      <c r="C13" s="15">
        <f>'נספח 2'!C36</f>
        <v>5.769578839999997</v>
      </c>
      <c r="D13" s="15">
        <f>'נספח 2'!D36</f>
        <v>0.06725310000000002</v>
      </c>
      <c r="E13" s="15">
        <f>'נספח 2'!E36</f>
        <v>0.012</v>
      </c>
      <c r="F13" s="15">
        <f>SUM(C13:E13)</f>
        <v>5.848831939999997</v>
      </c>
    </row>
    <row r="14" spans="2:6" ht="12.75">
      <c r="B14" s="3"/>
      <c r="C14" s="15"/>
      <c r="D14" s="15"/>
      <c r="E14" s="15"/>
      <c r="F14" s="15"/>
    </row>
    <row r="15" spans="2:6" ht="15">
      <c r="B15" s="7" t="s">
        <v>38</v>
      </c>
      <c r="C15" s="15"/>
      <c r="D15" s="15"/>
      <c r="E15" s="15"/>
      <c r="F15" s="15"/>
    </row>
    <row r="16" spans="2:6" ht="12.75">
      <c r="B16" s="3" t="s">
        <v>39</v>
      </c>
      <c r="C16" s="15">
        <f>'נספח 2'!C43</f>
        <v>7.728</v>
      </c>
      <c r="D16" s="15">
        <f>'נספח 2'!D43</f>
        <v>0</v>
      </c>
      <c r="E16" s="15">
        <f>'נספח 2'!E43</f>
        <v>0</v>
      </c>
      <c r="F16" s="15">
        <f>SUM(C16:E16)</f>
        <v>7.728</v>
      </c>
    </row>
    <row r="17" spans="2:6" ht="12.75">
      <c r="B17" s="3" t="s">
        <v>40</v>
      </c>
      <c r="C17" s="15"/>
      <c r="D17" s="15"/>
      <c r="E17" s="15"/>
      <c r="F17" s="15"/>
    </row>
    <row r="18" spans="2:6" ht="12.75">
      <c r="B18" s="3" t="s">
        <v>41</v>
      </c>
      <c r="C18" s="15"/>
      <c r="D18" s="15"/>
      <c r="E18" s="15"/>
      <c r="F18" s="15"/>
    </row>
    <row r="19" spans="2:6" ht="12.75">
      <c r="B19" s="3"/>
      <c r="C19" s="15"/>
      <c r="D19" s="15"/>
      <c r="E19" s="15"/>
      <c r="F19" s="15"/>
    </row>
    <row r="20" spans="2:6" ht="15">
      <c r="B20" s="7" t="s">
        <v>42</v>
      </c>
      <c r="C20" s="15"/>
      <c r="D20" s="15"/>
      <c r="E20" s="15"/>
      <c r="F20" s="15"/>
    </row>
    <row r="21" spans="2:6" ht="12.75">
      <c r="B21" s="3" t="s">
        <v>43</v>
      </c>
      <c r="C21" s="15">
        <f>'נספח 3'!C31</f>
        <v>88.43643922499999</v>
      </c>
      <c r="D21" s="15">
        <f>'נספח 3'!D31</f>
        <v>0</v>
      </c>
      <c r="E21" s="15">
        <f>'נספח 3'!E31</f>
        <v>0</v>
      </c>
      <c r="F21" s="15">
        <f>SUM(C21:E21)</f>
        <v>88.43643922499999</v>
      </c>
    </row>
    <row r="22" spans="2:6" ht="12.75">
      <c r="B22" s="3" t="s">
        <v>44</v>
      </c>
      <c r="C22" s="15">
        <f>'נספח 3'!C41</f>
        <v>20.46389565465</v>
      </c>
      <c r="D22" s="15">
        <f>'נספח 3'!D41</f>
        <v>0</v>
      </c>
      <c r="E22" s="15">
        <f>'נספח 3'!E41</f>
        <v>0</v>
      </c>
      <c r="F22" s="15">
        <f>SUM(C22:E22)</f>
        <v>20.46389565465</v>
      </c>
    </row>
    <row r="23" spans="2:6" ht="12.75">
      <c r="B23" s="6" t="s">
        <v>4</v>
      </c>
      <c r="C23" s="15"/>
      <c r="D23" s="15"/>
      <c r="E23" s="15"/>
      <c r="F23" s="15"/>
    </row>
    <row r="24" spans="2:6" ht="12.75">
      <c r="B24" s="6" t="s">
        <v>13</v>
      </c>
      <c r="C24" s="15"/>
      <c r="D24" s="15"/>
      <c r="E24" s="15"/>
      <c r="F24" s="15"/>
    </row>
    <row r="25" spans="2:6" ht="12.75">
      <c r="B25" s="3" t="s">
        <v>45</v>
      </c>
      <c r="C25" s="15"/>
      <c r="D25" s="15"/>
      <c r="E25" s="15"/>
      <c r="F25" s="15"/>
    </row>
    <row r="26" spans="2:6" ht="12.75">
      <c r="B26" s="3" t="s">
        <v>46</v>
      </c>
      <c r="C26" s="15">
        <f>'נספח 3'!C53</f>
        <v>78.49966</v>
      </c>
      <c r="D26" s="15">
        <f>'נספח 3'!D53</f>
        <v>0.64751</v>
      </c>
      <c r="E26" s="15">
        <f>'נספח 3'!E53</f>
        <v>0.02498</v>
      </c>
      <c r="F26" s="15">
        <f>SUM(C26:E26)</f>
        <v>79.17215</v>
      </c>
    </row>
    <row r="27" spans="2:6" ht="12.75">
      <c r="B27" s="6" t="s">
        <v>47</v>
      </c>
      <c r="C27" s="15">
        <f>'נספח 3'!C57</f>
        <v>0</v>
      </c>
      <c r="D27" s="15">
        <f>'נספח 3'!D57</f>
        <v>0</v>
      </c>
      <c r="E27" s="15">
        <f>'נספח 3'!E57</f>
        <v>0</v>
      </c>
      <c r="F27" s="15">
        <f>SUM(C27:E27)</f>
        <v>0</v>
      </c>
    </row>
    <row r="28" spans="2:6" ht="12.75">
      <c r="B28" s="6" t="s">
        <v>48</v>
      </c>
      <c r="C28" s="15">
        <f>'נספח 3'!C58</f>
        <v>72.36994</v>
      </c>
      <c r="D28" s="15">
        <f>'נספח 3'!D58</f>
        <v>1.16608</v>
      </c>
      <c r="E28" s="15">
        <f>'נספח 3'!E58</f>
        <v>0.06652</v>
      </c>
      <c r="F28" s="15">
        <f>SUM(C28:E28)</f>
        <v>73.60253999999999</v>
      </c>
    </row>
    <row r="29" spans="2:6" ht="12.75">
      <c r="B29" s="6"/>
      <c r="C29" s="15"/>
      <c r="D29" s="15"/>
      <c r="E29" s="15"/>
      <c r="F29" s="15"/>
    </row>
    <row r="30" spans="2:6" ht="15">
      <c r="B30" s="7" t="s">
        <v>49</v>
      </c>
      <c r="C30" s="15"/>
      <c r="D30" s="15"/>
      <c r="E30" s="15"/>
      <c r="F30" s="15"/>
    </row>
    <row r="31" spans="2:6" ht="12.75">
      <c r="B31" s="3" t="s">
        <v>50</v>
      </c>
      <c r="C31" s="15"/>
      <c r="D31" s="15"/>
      <c r="E31" s="15"/>
      <c r="F31" s="15"/>
    </row>
    <row r="32" spans="2:6" ht="12.75">
      <c r="B32" s="3" t="s">
        <v>51</v>
      </c>
      <c r="C32" s="15"/>
      <c r="D32" s="15"/>
      <c r="E32" s="15"/>
      <c r="F32" s="15"/>
    </row>
    <row r="33" spans="2:6" ht="12.75">
      <c r="B33" s="2"/>
      <c r="C33" s="15"/>
      <c r="D33" s="15"/>
      <c r="E33" s="15"/>
      <c r="F33" s="15"/>
    </row>
    <row r="34" spans="2:6" ht="12.75">
      <c r="B34" s="3" t="s">
        <v>5</v>
      </c>
      <c r="C34" s="15">
        <f>+C9+C13+C16+C21+C22+C27+C28+C8+C26</f>
        <v>269.88634613465</v>
      </c>
      <c r="D34" s="15">
        <f>+D9+D13+D16+D21+D22+D27+D28+D8+D26</f>
        <v>2.4030246689999997</v>
      </c>
      <c r="E34" s="15">
        <f>+E9+E13+E16+E21+E22+E27+E28+E8+E26</f>
        <v>0.21179</v>
      </c>
      <c r="F34" s="15">
        <f>SUM(C34:E34)</f>
        <v>272.50116080365</v>
      </c>
    </row>
    <row r="35" spans="2:6" ht="12.75">
      <c r="B35" s="3"/>
      <c r="C35" s="15"/>
      <c r="D35" s="15"/>
      <c r="E35" s="15"/>
      <c r="F35" s="15"/>
    </row>
    <row r="36" spans="2:6" ht="25.5">
      <c r="B36" s="19" t="s">
        <v>52</v>
      </c>
      <c r="C36" s="20">
        <f>(C16+C21+C22+C27+C28+C32+C26)/C39</f>
        <v>0.0005407385127648627</v>
      </c>
      <c r="D36" s="20">
        <f>(D16+D21+D22+D27+D28+D32+D26)/D39</f>
        <v>0.00030261805439679625</v>
      </c>
      <c r="E36" s="20">
        <f>(E16+E21+E22+E27+E28+E32+E26)/E39</f>
        <v>5.3074245939675174E-05</v>
      </c>
      <c r="F36" s="20">
        <f>(F16+F21+F22+F27+F28+F32+F26)/F39</f>
        <v>0.0005362246642257174</v>
      </c>
    </row>
    <row r="37" spans="2:6" ht="25.5">
      <c r="B37" s="19" t="s">
        <v>53</v>
      </c>
      <c r="C37" s="20">
        <f>C34/C39</f>
        <v>0.0005455666096639309</v>
      </c>
      <c r="D37" s="20">
        <f>D34/D39</f>
        <v>0.0004009719120640747</v>
      </c>
      <c r="E37" s="20">
        <f>E34/E39</f>
        <v>0.00012284802784222738</v>
      </c>
      <c r="F37" s="20">
        <f>F34/F39</f>
        <v>0.0005423912501291781</v>
      </c>
    </row>
    <row r="38" spans="2:6" ht="12.75">
      <c r="B38" s="2"/>
      <c r="C38" s="15"/>
      <c r="D38" s="15"/>
      <c r="E38" s="15"/>
      <c r="F38" s="15"/>
    </row>
    <row r="39" spans="2:6" ht="12.75">
      <c r="B39" s="3" t="s">
        <v>35</v>
      </c>
      <c r="C39" s="15">
        <v>494690</v>
      </c>
      <c r="D39" s="15">
        <v>5993</v>
      </c>
      <c r="E39" s="15">
        <v>1724</v>
      </c>
      <c r="F39" s="15">
        <f>SUM(C39:E39)</f>
        <v>502407</v>
      </c>
    </row>
    <row r="41" spans="3:6" ht="12.75" hidden="1">
      <c r="C41" s="14">
        <f>+C8+C9+C13+C16</f>
        <v>10.116411255</v>
      </c>
      <c r="D41" s="14">
        <f>+D8+D9+D13+D16</f>
        <v>0.5894346690000001</v>
      </c>
      <c r="E41" s="14">
        <f>+E8+E9+E13+E16</f>
        <v>0.12029000000000002</v>
      </c>
      <c r="F41" s="14">
        <f>+F8+F9+F13+F16</f>
        <v>10.826135923999999</v>
      </c>
    </row>
    <row r="42" spans="3:6" ht="12.75" hidden="1">
      <c r="C42" s="29">
        <f>+C41/C39</f>
        <v>2.045000152620833E-05</v>
      </c>
      <c r="D42" s="29">
        <f>+D41/D39</f>
        <v>9.83538576672785E-05</v>
      </c>
      <c r="E42" s="29">
        <f>+E41/E39</f>
        <v>6.977378190255221E-05</v>
      </c>
      <c r="F42" s="29">
        <f>+F41/F39</f>
        <v>2.1548537189967494E-05</v>
      </c>
    </row>
    <row r="43" spans="3:6" ht="12.75" hidden="1">
      <c r="C43" s="14">
        <f>+C21+C22</f>
        <v>108.90033487964999</v>
      </c>
      <c r="D43" s="14">
        <f>+D21+D22</f>
        <v>0</v>
      </c>
      <c r="E43" s="14">
        <f>+E21+E22</f>
        <v>0</v>
      </c>
      <c r="F43" s="14">
        <f>+F21+F22</f>
        <v>108.90033487964999</v>
      </c>
    </row>
    <row r="44" spans="3:6" ht="12.75" hidden="1">
      <c r="C44" s="29">
        <f>+C43/C39</f>
        <v>0.00022013854106541468</v>
      </c>
      <c r="D44" s="29">
        <f>+D43/D39</f>
        <v>0</v>
      </c>
      <c r="E44" s="29">
        <f>+E43/E39</f>
        <v>0</v>
      </c>
      <c r="F44" s="29">
        <f>+F43/F39</f>
        <v>0.0002167572005956326</v>
      </c>
    </row>
    <row r="45" spans="3:6" ht="12.75" hidden="1">
      <c r="C45" s="14">
        <f>+C26+C27+C28</f>
        <v>150.8696</v>
      </c>
      <c r="D45" s="14">
        <f>+D26+D27+D28</f>
        <v>1.81359</v>
      </c>
      <c r="E45" s="14">
        <f>+E26+E27+E28</f>
        <v>0.0915</v>
      </c>
      <c r="F45" s="14">
        <f>+F26+F27+F28</f>
        <v>152.77469</v>
      </c>
    </row>
    <row r="46" spans="3:6" ht="12.75" hidden="1">
      <c r="C46" s="29">
        <f>+C45/C39</f>
        <v>0.0003049780670723079</v>
      </c>
      <c r="D46" s="29">
        <f>+D45/D39</f>
        <v>0.00030261805439679625</v>
      </c>
      <c r="E46" s="29">
        <f>+E45/E39</f>
        <v>5.3074245939675174E-05</v>
      </c>
      <c r="F46" s="29">
        <f>+F45/F39</f>
        <v>0.000304085512343578</v>
      </c>
    </row>
    <row r="47" spans="3:6" ht="12.75" hidden="1">
      <c r="C47" s="14">
        <f>+C43+C45</f>
        <v>259.76993487965</v>
      </c>
      <c r="D47" s="14">
        <f>+D43+D45</f>
        <v>1.81359</v>
      </c>
      <c r="E47" s="14">
        <f>+E43+E45</f>
        <v>0.0915</v>
      </c>
      <c r="F47" s="14">
        <f>+F43+F45</f>
        <v>261.67502487965</v>
      </c>
    </row>
    <row r="48" spans="3:6" ht="12.75" hidden="1">
      <c r="C48" s="29">
        <f>+C47/C39</f>
        <v>0.0005251166081377226</v>
      </c>
      <c r="D48" s="29">
        <f>+D47/D39</f>
        <v>0.00030261805439679625</v>
      </c>
      <c r="E48" s="29">
        <f>+E47/E39</f>
        <v>5.3074245939675174E-05</v>
      </c>
      <c r="F48" s="29">
        <f>+F47/F39</f>
        <v>0.0005208427129392106</v>
      </c>
    </row>
    <row r="52" spans="3:5" ht="12.75">
      <c r="C52" s="25"/>
      <c r="D52" s="25"/>
      <c r="E52" s="2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4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74.8515625" style="0" bestFit="1" customWidth="1"/>
    <col min="3" max="3" width="12.7109375" style="0" customWidth="1"/>
    <col min="4" max="4" width="10.140625" style="0" customWidth="1"/>
    <col min="5" max="5" width="9.140625" style="0" customWidth="1"/>
    <col min="6" max="6" width="12.7109375" style="0" customWidth="1"/>
  </cols>
  <sheetData>
    <row r="2" spans="2:3" ht="12.75">
      <c r="B2" s="5" t="s">
        <v>18</v>
      </c>
      <c r="C2" s="1"/>
    </row>
    <row r="3" spans="2:3" ht="14.25" customHeight="1">
      <c r="B3" s="12" t="str">
        <f>'נספח 1'!B3</f>
        <v>01/09/2016- 31/03/2017</v>
      </c>
      <c r="C3" s="1"/>
    </row>
    <row r="4" spans="2:6" ht="12.75">
      <c r="B4" s="1"/>
      <c r="C4" s="16" t="s">
        <v>30</v>
      </c>
      <c r="D4" s="16" t="s">
        <v>31</v>
      </c>
      <c r="E4" s="16" t="s">
        <v>34</v>
      </c>
      <c r="F4" s="16" t="s">
        <v>32</v>
      </c>
    </row>
    <row r="5" spans="2:6" ht="25.5" customHeight="1">
      <c r="B5" s="7" t="str">
        <f>'נספח 1'!B5</f>
        <v>קרן השתלמות למורים תיכוניים מקור - מאוחד</v>
      </c>
      <c r="C5" s="18" t="s">
        <v>6</v>
      </c>
      <c r="D5" s="18" t="s">
        <v>6</v>
      </c>
      <c r="E5" s="18" t="s">
        <v>6</v>
      </c>
      <c r="F5" s="18" t="s">
        <v>6</v>
      </c>
    </row>
    <row r="6" spans="2:6" ht="15">
      <c r="B6" s="7"/>
      <c r="C6" s="3"/>
      <c r="D6" s="3"/>
      <c r="E6" s="3"/>
      <c r="F6" s="3"/>
    </row>
    <row r="7" spans="2:6" ht="12.75">
      <c r="B7" s="4" t="s">
        <v>7</v>
      </c>
      <c r="C7" s="10"/>
      <c r="D7" s="10"/>
      <c r="E7" s="10"/>
      <c r="F7" s="10"/>
    </row>
    <row r="8" spans="2:6" ht="12.75">
      <c r="B8" s="3" t="s">
        <v>20</v>
      </c>
      <c r="C8" s="10"/>
      <c r="D8" s="10"/>
      <c r="E8" s="10"/>
      <c r="F8" s="10"/>
    </row>
    <row r="9" spans="2:6" ht="12.75">
      <c r="B9" s="22" t="s">
        <v>29</v>
      </c>
      <c r="C9" s="24">
        <v>4.24143</v>
      </c>
      <c r="D9" s="24">
        <v>0.05467000000000001</v>
      </c>
      <c r="E9" s="24">
        <v>0.01319</v>
      </c>
      <c r="F9" s="24">
        <f>SUM(C9:E9)</f>
        <v>4.30929</v>
      </c>
    </row>
    <row r="10" spans="2:6" ht="12.75">
      <c r="B10" s="3" t="s">
        <v>21</v>
      </c>
      <c r="C10" s="24"/>
      <c r="D10" s="24"/>
      <c r="E10" s="24"/>
      <c r="F10" s="24"/>
    </row>
    <row r="11" spans="2:6" ht="12.75">
      <c r="B11" s="2" t="s">
        <v>16</v>
      </c>
      <c r="C11" s="24">
        <f>-16.880004565+0.1665+36.31</f>
        <v>19.596495435</v>
      </c>
      <c r="D11" s="24">
        <v>0.38949955899999994</v>
      </c>
      <c r="E11" s="24">
        <v>0.07895</v>
      </c>
      <c r="F11" s="24">
        <f aca="true" t="shared" si="0" ref="F11:F28">SUM(C11:E11)</f>
        <v>20.064944994</v>
      </c>
    </row>
    <row r="12" spans="2:6" ht="12.75">
      <c r="B12" s="23" t="s">
        <v>64</v>
      </c>
      <c r="C12" s="24">
        <v>1.9960400000000003</v>
      </c>
      <c r="D12" s="24">
        <v>0.01062</v>
      </c>
      <c r="E12" s="24">
        <v>0.0031300000000000004</v>
      </c>
      <c r="F12" s="24">
        <f t="shared" si="0"/>
        <v>2.00979</v>
      </c>
    </row>
    <row r="13" spans="2:6" ht="12.75">
      <c r="B13" s="23" t="s">
        <v>63</v>
      </c>
      <c r="C13" s="24">
        <v>1.8652300000000002</v>
      </c>
      <c r="D13" s="24">
        <v>0.023899999999999998</v>
      </c>
      <c r="E13" s="24">
        <v>0.00515</v>
      </c>
      <c r="F13" s="24">
        <f t="shared" si="0"/>
        <v>1.8942800000000002</v>
      </c>
    </row>
    <row r="14" spans="2:6" ht="12.75">
      <c r="B14" s="23" t="s">
        <v>82</v>
      </c>
      <c r="C14" s="24">
        <v>1.79446</v>
      </c>
      <c r="D14" s="24">
        <v>0.01579</v>
      </c>
      <c r="E14" s="24">
        <v>0.00419</v>
      </c>
      <c r="F14" s="24">
        <f t="shared" si="0"/>
        <v>1.8144399999999998</v>
      </c>
    </row>
    <row r="15" spans="2:6" ht="12.75">
      <c r="B15" s="23" t="s">
        <v>65</v>
      </c>
      <c r="C15" s="24">
        <v>1.7824900000000001</v>
      </c>
      <c r="D15" s="24">
        <v>0.013190000000000002</v>
      </c>
      <c r="E15" s="24">
        <v>0.00217</v>
      </c>
      <c r="F15" s="24">
        <f t="shared" si="0"/>
        <v>1.7978500000000002</v>
      </c>
    </row>
    <row r="16" spans="2:6" ht="12.75">
      <c r="B16" s="23" t="s">
        <v>80</v>
      </c>
      <c r="C16" s="24">
        <v>0.50193396</v>
      </c>
      <c r="D16" s="24">
        <v>0.0061307900000000005</v>
      </c>
      <c r="E16" s="24">
        <v>0</v>
      </c>
      <c r="F16" s="24">
        <f t="shared" si="0"/>
        <v>0.5080647500000001</v>
      </c>
    </row>
    <row r="17" spans="2:6" ht="12.75">
      <c r="B17" s="27" t="s">
        <v>62</v>
      </c>
      <c r="C17" s="24">
        <v>0.33386</v>
      </c>
      <c r="D17" s="24">
        <v>0.0007</v>
      </c>
      <c r="E17" s="24">
        <v>0.0006499999999999999</v>
      </c>
      <c r="F17" s="24">
        <f t="shared" si="0"/>
        <v>0.33520999999999995</v>
      </c>
    </row>
    <row r="18" spans="2:6" ht="12.75">
      <c r="B18" s="23" t="s">
        <v>81</v>
      </c>
      <c r="C18" s="24">
        <v>0.31974</v>
      </c>
      <c r="D18" s="24">
        <v>0</v>
      </c>
      <c r="E18" s="24">
        <v>0</v>
      </c>
      <c r="F18" s="24">
        <f t="shared" si="0"/>
        <v>0.31974</v>
      </c>
    </row>
    <row r="19" spans="2:6" ht="12.75">
      <c r="B19" s="23" t="s">
        <v>95</v>
      </c>
      <c r="C19" s="24">
        <v>0.2706</v>
      </c>
      <c r="D19" s="24">
        <v>0.00296</v>
      </c>
      <c r="E19" s="24">
        <v>0.0007700000000000001</v>
      </c>
      <c r="F19" s="24">
        <f t="shared" si="0"/>
        <v>0.27433</v>
      </c>
    </row>
    <row r="20" spans="2:6" ht="12.75">
      <c r="B20" s="23" t="s">
        <v>96</v>
      </c>
      <c r="C20" s="24">
        <v>0.13915177</v>
      </c>
      <c r="D20" s="24">
        <v>0.00472122</v>
      </c>
      <c r="E20" s="24">
        <v>0</v>
      </c>
      <c r="F20" s="24">
        <f t="shared" si="0"/>
        <v>0.14387299</v>
      </c>
    </row>
    <row r="21" spans="2:6" ht="12.75">
      <c r="B21" s="23" t="s">
        <v>66</v>
      </c>
      <c r="C21" s="24">
        <v>0.06261125</v>
      </c>
      <c r="D21" s="24">
        <v>0</v>
      </c>
      <c r="E21" s="24">
        <v>0</v>
      </c>
      <c r="F21" s="24">
        <f t="shared" si="0"/>
        <v>0.06261125</v>
      </c>
    </row>
    <row r="22" spans="2:6" ht="12.75">
      <c r="B22" s="23" t="s">
        <v>84</v>
      </c>
      <c r="C22" s="24">
        <v>0.02479</v>
      </c>
      <c r="D22" s="26">
        <v>0</v>
      </c>
      <c r="E22" s="24">
        <v>8.999999999999999E-05</v>
      </c>
      <c r="F22" s="24">
        <f t="shared" si="0"/>
        <v>0.02488</v>
      </c>
    </row>
    <row r="23" spans="2:6" ht="12.75">
      <c r="B23" s="27" t="s">
        <v>97</v>
      </c>
      <c r="C23" s="24">
        <v>-36.31</v>
      </c>
      <c r="D23" s="24">
        <v>0</v>
      </c>
      <c r="E23" s="24">
        <v>0</v>
      </c>
      <c r="F23" s="24">
        <f t="shared" si="0"/>
        <v>-36.31</v>
      </c>
    </row>
    <row r="24" spans="2:6" ht="12.75">
      <c r="B24" s="27"/>
      <c r="C24" s="24"/>
      <c r="D24" s="24"/>
      <c r="E24" s="24"/>
      <c r="F24" s="24">
        <f t="shared" si="0"/>
        <v>0</v>
      </c>
    </row>
    <row r="25" spans="2:6" ht="12.75">
      <c r="B25" s="23"/>
      <c r="C25" s="24"/>
      <c r="D25" s="24"/>
      <c r="E25" s="24"/>
      <c r="F25" s="24">
        <f t="shared" si="0"/>
        <v>0</v>
      </c>
    </row>
    <row r="26" spans="2:6" ht="12.75">
      <c r="B26" s="23"/>
      <c r="C26" s="24"/>
      <c r="D26" s="24"/>
      <c r="E26" s="24"/>
      <c r="F26" s="24">
        <f t="shared" si="0"/>
        <v>0</v>
      </c>
    </row>
    <row r="27" spans="2:6" ht="12.75">
      <c r="B27" s="23"/>
      <c r="C27" s="24"/>
      <c r="D27" s="24"/>
      <c r="E27" s="24"/>
      <c r="F27" s="24">
        <f t="shared" si="0"/>
        <v>0</v>
      </c>
    </row>
    <row r="28" spans="2:6" ht="12.75">
      <c r="B28" s="23"/>
      <c r="C28" s="24"/>
      <c r="D28" s="24"/>
      <c r="E28" s="24"/>
      <c r="F28" s="24">
        <f t="shared" si="0"/>
        <v>0</v>
      </c>
    </row>
    <row r="29" spans="2:6" ht="12.75">
      <c r="B29" s="3" t="s">
        <v>8</v>
      </c>
      <c r="C29" s="15">
        <f>SUM(C11:C28)</f>
        <v>-7.622597584999998</v>
      </c>
      <c r="D29" s="15">
        <f>SUM(D11:D28)</f>
        <v>0.46751156899999996</v>
      </c>
      <c r="E29" s="15">
        <f>SUM(E11:E28)</f>
        <v>0.09510000000000002</v>
      </c>
      <c r="F29" s="15">
        <f>SUM(F11:F23)</f>
        <v>-7.059986016000007</v>
      </c>
    </row>
    <row r="30" spans="2:6" ht="12.75">
      <c r="B30" s="2"/>
      <c r="C30" s="24"/>
      <c r="D30" s="24"/>
      <c r="E30" s="24"/>
      <c r="F30" s="24"/>
    </row>
    <row r="31" spans="2:6" ht="12.75">
      <c r="B31" s="4" t="s">
        <v>9</v>
      </c>
      <c r="C31" s="24"/>
      <c r="D31" s="24"/>
      <c r="E31" s="24"/>
      <c r="F31" s="24"/>
    </row>
    <row r="32" spans="2:6" ht="12.75">
      <c r="B32" s="3" t="s">
        <v>20</v>
      </c>
      <c r="C32" s="24"/>
      <c r="D32" s="24"/>
      <c r="E32" s="24"/>
      <c r="F32" s="24"/>
    </row>
    <row r="33" spans="2:6" ht="12.75">
      <c r="B33" s="3"/>
      <c r="C33" s="24"/>
      <c r="D33" s="24"/>
      <c r="E33" s="24"/>
      <c r="F33" s="24"/>
    </row>
    <row r="34" spans="2:6" ht="12.75">
      <c r="B34" s="3" t="s">
        <v>21</v>
      </c>
      <c r="C34" s="24"/>
      <c r="D34" s="24"/>
      <c r="E34" s="24"/>
      <c r="F34" s="24"/>
    </row>
    <row r="35" spans="2:6" ht="12.75">
      <c r="B35" s="2" t="s">
        <v>16</v>
      </c>
      <c r="C35" s="24">
        <v>5.769578839999997</v>
      </c>
      <c r="D35" s="24">
        <v>0.06725310000000002</v>
      </c>
      <c r="E35" s="24">
        <v>0.012</v>
      </c>
      <c r="F35" s="24">
        <f>SUM(C35:E35)</f>
        <v>5.848831939999997</v>
      </c>
    </row>
    <row r="36" spans="2:6" ht="12.75">
      <c r="B36" s="3" t="s">
        <v>10</v>
      </c>
      <c r="C36" s="15">
        <f>SUM(C32:C35)</f>
        <v>5.769578839999997</v>
      </c>
      <c r="D36" s="15">
        <f>SUM(D32:D35)</f>
        <v>0.06725310000000002</v>
      </c>
      <c r="E36" s="15">
        <f>SUM(E32:E35)</f>
        <v>0.012</v>
      </c>
      <c r="F36" s="15">
        <f>SUM(F32:F35)</f>
        <v>5.848831939999997</v>
      </c>
    </row>
    <row r="37" spans="2:6" ht="12.75">
      <c r="B37" s="2"/>
      <c r="C37" s="24"/>
      <c r="D37" s="24"/>
      <c r="E37" s="24"/>
      <c r="F37" s="24"/>
    </row>
    <row r="38" spans="2:6" ht="12.75">
      <c r="B38" s="3" t="s">
        <v>22</v>
      </c>
      <c r="C38" s="24"/>
      <c r="D38" s="24"/>
      <c r="E38" s="24"/>
      <c r="F38" s="24"/>
    </row>
    <row r="39" spans="2:6" ht="12.75">
      <c r="B39" s="2" t="s">
        <v>67</v>
      </c>
      <c r="C39" s="24">
        <f>1.391+2.491</f>
        <v>3.882</v>
      </c>
      <c r="D39" s="24"/>
      <c r="E39" s="24"/>
      <c r="F39" s="24">
        <f>SUM(C39:E39)</f>
        <v>3.882</v>
      </c>
    </row>
    <row r="40" spans="2:6" ht="12.75">
      <c r="B40" s="2" t="s">
        <v>88</v>
      </c>
      <c r="C40" s="24">
        <v>1.737</v>
      </c>
      <c r="D40" s="24"/>
      <c r="E40" s="24"/>
      <c r="F40" s="24">
        <f>SUM(C40:E40)</f>
        <v>1.737</v>
      </c>
    </row>
    <row r="41" spans="2:6" ht="12.75">
      <c r="B41" s="22" t="s">
        <v>98</v>
      </c>
      <c r="C41" s="24">
        <v>0.458</v>
      </c>
      <c r="D41" s="24"/>
      <c r="E41" s="24"/>
      <c r="F41" s="24">
        <f>SUM(C41:E41)</f>
        <v>0.458</v>
      </c>
    </row>
    <row r="42" spans="2:6" ht="12.75">
      <c r="B42" s="2" t="s">
        <v>68</v>
      </c>
      <c r="C42" s="24">
        <v>1.651</v>
      </c>
      <c r="D42" s="24"/>
      <c r="E42" s="24"/>
      <c r="F42" s="24">
        <f>SUM(C42:E42)</f>
        <v>1.651</v>
      </c>
    </row>
    <row r="43" spans="2:6" ht="12.75">
      <c r="B43" s="3" t="s">
        <v>27</v>
      </c>
      <c r="C43" s="15">
        <f>SUM(C39:C42)</f>
        <v>7.728</v>
      </c>
      <c r="D43" s="15">
        <f>SUM(D39:D42)</f>
        <v>0</v>
      </c>
      <c r="E43" s="15">
        <f>SUM(E39:E42)</f>
        <v>0</v>
      </c>
      <c r="F43" s="15">
        <f>SUM(F39:F42)</f>
        <v>7.728</v>
      </c>
    </row>
    <row r="44" spans="2:6" ht="12.75">
      <c r="B44" s="2"/>
      <c r="C44" s="24"/>
      <c r="D44" s="24"/>
      <c r="E44" s="24"/>
      <c r="F44" s="24"/>
    </row>
    <row r="45" spans="2:6" ht="12.75">
      <c r="B45" s="3" t="s">
        <v>23</v>
      </c>
      <c r="C45" s="24"/>
      <c r="D45" s="24"/>
      <c r="E45" s="24"/>
      <c r="F45" s="24"/>
    </row>
    <row r="46" spans="2:6" ht="12.75">
      <c r="B46" s="3"/>
      <c r="C46" s="24"/>
      <c r="D46" s="24"/>
      <c r="E46" s="24"/>
      <c r="F46" s="24"/>
    </row>
    <row r="47" spans="2:6" ht="12.75">
      <c r="B47" s="3" t="s">
        <v>11</v>
      </c>
      <c r="C47" s="24"/>
      <c r="D47" s="24"/>
      <c r="E47" s="24"/>
      <c r="F47" s="24"/>
    </row>
    <row r="48" spans="2:6" ht="12.75">
      <c r="B48" s="2"/>
      <c r="C48" s="24"/>
      <c r="D48" s="24"/>
      <c r="E48" s="24"/>
      <c r="F48" s="24"/>
    </row>
    <row r="49" spans="2:6" ht="12.75">
      <c r="B49" s="3" t="s">
        <v>12</v>
      </c>
      <c r="C49" s="15">
        <f>+C9+C29+C36+C43</f>
        <v>10.116411255</v>
      </c>
      <c r="D49" s="15">
        <f>+D9+D29+D36+D43</f>
        <v>0.5894346690000001</v>
      </c>
      <c r="E49" s="15">
        <f>+E9+E29+E36+E43</f>
        <v>0.12029000000000002</v>
      </c>
      <c r="F49" s="15">
        <f>+F9+F29+F36+F43</f>
        <v>10.826135923999988</v>
      </c>
    </row>
    <row r="50" spans="2:6" ht="12.75">
      <c r="B50" s="2"/>
      <c r="C50" s="24"/>
      <c r="D50" s="24"/>
      <c r="E50" s="24"/>
      <c r="F50" s="24"/>
    </row>
    <row r="51" spans="2:6" ht="12.75">
      <c r="B51" s="3" t="str">
        <f>'נספח 1'!B39</f>
        <v>סך הכל נכסים לסוף תקופה קודמת</v>
      </c>
      <c r="C51" s="15">
        <v>465827</v>
      </c>
      <c r="D51" s="15">
        <v>4127</v>
      </c>
      <c r="E51" s="15">
        <v>1342</v>
      </c>
      <c r="F51" s="15">
        <f>+C51+D51+E51</f>
        <v>471296</v>
      </c>
    </row>
    <row r="52" spans="3:6" ht="12.75">
      <c r="C52" s="25"/>
      <c r="D52" s="25"/>
      <c r="E52" s="25"/>
      <c r="F52" s="25"/>
    </row>
    <row r="54" ht="12.75">
      <c r="C54" s="1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3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2" max="2" width="74.8515625" style="0" bestFit="1" customWidth="1"/>
    <col min="3" max="3" width="12.7109375" style="0" customWidth="1"/>
    <col min="4" max="4" width="10.140625" style="0" customWidth="1"/>
    <col min="5" max="5" width="9.140625" style="0" customWidth="1"/>
    <col min="6" max="6" width="12.7109375" style="0" customWidth="1"/>
  </cols>
  <sheetData>
    <row r="2" spans="2:3" ht="12.75">
      <c r="B2" s="5" t="s">
        <v>17</v>
      </c>
      <c r="C2" s="1"/>
    </row>
    <row r="3" spans="2:3" ht="12.75">
      <c r="B3" s="12" t="str">
        <f>'נספח 1'!B3</f>
        <v>01/09/2016- 31/03/2017</v>
      </c>
      <c r="C3" s="1"/>
    </row>
    <row r="4" spans="3:6" ht="12.75">
      <c r="C4" s="16" t="s">
        <v>30</v>
      </c>
      <c r="D4" s="16" t="s">
        <v>31</v>
      </c>
      <c r="E4" s="16" t="s">
        <v>34</v>
      </c>
      <c r="F4" s="16" t="s">
        <v>32</v>
      </c>
    </row>
    <row r="5" spans="2:6" ht="21" customHeight="1">
      <c r="B5" s="7" t="str">
        <f>'נספח 1'!B5</f>
        <v>קרן השתלמות למורים תיכוניים מקור - מאוחד</v>
      </c>
      <c r="C5" s="17" t="s">
        <v>6</v>
      </c>
      <c r="D5" s="17" t="s">
        <v>6</v>
      </c>
      <c r="E5" s="17" t="s">
        <v>6</v>
      </c>
      <c r="F5" s="17" t="s">
        <v>6</v>
      </c>
    </row>
    <row r="6" spans="2:6" ht="15">
      <c r="B6" s="7"/>
      <c r="C6" s="9"/>
      <c r="D6" s="9"/>
      <c r="E6" s="9"/>
      <c r="F6" s="9"/>
    </row>
    <row r="7" spans="2:6" ht="12.75">
      <c r="B7" s="3" t="s">
        <v>54</v>
      </c>
      <c r="C7" s="10"/>
      <c r="D7" s="10"/>
      <c r="E7" s="10"/>
      <c r="F7" s="10"/>
    </row>
    <row r="8" spans="2:6" ht="12.75">
      <c r="B8" s="28" t="s">
        <v>74</v>
      </c>
      <c r="C8" s="24">
        <v>16.428</v>
      </c>
      <c r="D8" s="24"/>
      <c r="E8" s="24"/>
      <c r="F8" s="26">
        <f aca="true" t="shared" si="0" ref="F8:F30">+C8+D8</f>
        <v>16.428</v>
      </c>
    </row>
    <row r="9" spans="2:6" ht="12.75">
      <c r="B9" s="31" t="s">
        <v>86</v>
      </c>
      <c r="C9" s="24">
        <v>13.685</v>
      </c>
      <c r="D9" s="24"/>
      <c r="E9" s="24"/>
      <c r="F9" s="26">
        <f t="shared" si="0"/>
        <v>13.685</v>
      </c>
    </row>
    <row r="10" spans="2:6" ht="12.75">
      <c r="B10" s="31" t="s">
        <v>83</v>
      </c>
      <c r="C10" s="24">
        <v>10.739373599999999</v>
      </c>
      <c r="D10" s="24"/>
      <c r="E10" s="24"/>
      <c r="F10" s="26">
        <f t="shared" si="0"/>
        <v>10.739373599999999</v>
      </c>
    </row>
    <row r="11" spans="2:6" ht="12.75">
      <c r="B11" s="31" t="s">
        <v>87</v>
      </c>
      <c r="C11" s="24">
        <v>7.56945</v>
      </c>
      <c r="D11" s="24"/>
      <c r="E11" s="24"/>
      <c r="F11" s="26">
        <f t="shared" si="0"/>
        <v>7.56945</v>
      </c>
    </row>
    <row r="12" spans="2:6" ht="12.75">
      <c r="B12" s="31" t="s">
        <v>77</v>
      </c>
      <c r="C12" s="24">
        <v>5.7191399999999994</v>
      </c>
      <c r="D12" s="24"/>
      <c r="E12" s="24"/>
      <c r="F12" s="26">
        <f t="shared" si="0"/>
        <v>5.7191399999999994</v>
      </c>
    </row>
    <row r="13" spans="2:6" ht="12.75">
      <c r="B13" s="31" t="s">
        <v>92</v>
      </c>
      <c r="C13" s="24">
        <v>5.267</v>
      </c>
      <c r="D13" s="24"/>
      <c r="E13" s="24"/>
      <c r="F13" s="26">
        <f t="shared" si="0"/>
        <v>5.267</v>
      </c>
    </row>
    <row r="14" spans="2:6" ht="12.75">
      <c r="B14" s="31" t="s">
        <v>85</v>
      </c>
      <c r="C14" s="24">
        <v>5.121059999999999</v>
      </c>
      <c r="D14" s="24"/>
      <c r="E14" s="24"/>
      <c r="F14" s="26">
        <f t="shared" si="0"/>
        <v>5.121059999999999</v>
      </c>
    </row>
    <row r="15" spans="2:6" ht="12.75">
      <c r="B15" s="31" t="s">
        <v>90</v>
      </c>
      <c r="C15" s="24">
        <v>4.994</v>
      </c>
      <c r="D15" s="24"/>
      <c r="E15" s="24"/>
      <c r="F15" s="26">
        <f t="shared" si="0"/>
        <v>4.994</v>
      </c>
    </row>
    <row r="16" spans="2:6" ht="12.75">
      <c r="B16" s="31" t="s">
        <v>73</v>
      </c>
      <c r="C16" s="24">
        <v>4.448219999999999</v>
      </c>
      <c r="D16" s="24"/>
      <c r="E16" s="24"/>
      <c r="F16" s="26">
        <f t="shared" si="0"/>
        <v>4.448219999999999</v>
      </c>
    </row>
    <row r="17" spans="2:6" ht="12.75">
      <c r="B17" s="28" t="s">
        <v>93</v>
      </c>
      <c r="C17" s="24">
        <v>4.03818375</v>
      </c>
      <c r="D17" s="24"/>
      <c r="E17" s="24"/>
      <c r="F17" s="26">
        <f t="shared" si="0"/>
        <v>4.03818375</v>
      </c>
    </row>
    <row r="18" spans="2:6" ht="12.75">
      <c r="B18" s="31" t="s">
        <v>94</v>
      </c>
      <c r="C18" s="24">
        <v>3.432</v>
      </c>
      <c r="D18" s="24"/>
      <c r="E18" s="24"/>
      <c r="F18" s="26">
        <f t="shared" si="0"/>
        <v>3.432</v>
      </c>
    </row>
    <row r="19" spans="2:6" ht="12.75">
      <c r="B19" s="31" t="s">
        <v>91</v>
      </c>
      <c r="C19" s="24">
        <v>2.355793125</v>
      </c>
      <c r="D19" s="24"/>
      <c r="E19" s="24"/>
      <c r="F19" s="26">
        <f t="shared" si="0"/>
        <v>2.355793125</v>
      </c>
    </row>
    <row r="20" spans="2:6" ht="12.75">
      <c r="B20" s="28" t="s">
        <v>99</v>
      </c>
      <c r="C20" s="24">
        <v>2.321</v>
      </c>
      <c r="D20" s="24"/>
      <c r="E20" s="24"/>
      <c r="F20" s="26">
        <f t="shared" si="0"/>
        <v>2.321</v>
      </c>
    </row>
    <row r="21" spans="2:6" ht="12.75">
      <c r="B21" s="31" t="s">
        <v>75</v>
      </c>
      <c r="C21" s="24">
        <v>2.04421875</v>
      </c>
      <c r="D21" s="24"/>
      <c r="E21" s="24"/>
      <c r="F21" s="26">
        <f t="shared" si="0"/>
        <v>2.04421875</v>
      </c>
    </row>
    <row r="22" spans="2:6" ht="12.75">
      <c r="B22" s="28" t="s">
        <v>76</v>
      </c>
      <c r="C22" s="24">
        <v>0.223</v>
      </c>
      <c r="D22" s="24"/>
      <c r="E22" s="24"/>
      <c r="F22" s="26">
        <f t="shared" si="0"/>
        <v>0.223</v>
      </c>
    </row>
    <row r="23" spans="2:6" ht="12.75">
      <c r="B23" s="31" t="s">
        <v>78</v>
      </c>
      <c r="C23" s="24">
        <v>0.051</v>
      </c>
      <c r="D23" s="24"/>
      <c r="E23" s="24"/>
      <c r="F23" s="26">
        <f t="shared" si="0"/>
        <v>0.051</v>
      </c>
    </row>
    <row r="24" spans="2:6" ht="12.75">
      <c r="B24" s="28"/>
      <c r="C24" s="24"/>
      <c r="D24" s="24"/>
      <c r="E24" s="24"/>
      <c r="F24" s="26">
        <f t="shared" si="0"/>
        <v>0</v>
      </c>
    </row>
    <row r="25" spans="2:6" ht="12.75">
      <c r="B25" s="31"/>
      <c r="C25" s="24"/>
      <c r="D25" s="24"/>
      <c r="E25" s="24"/>
      <c r="F25" s="26">
        <f t="shared" si="0"/>
        <v>0</v>
      </c>
    </row>
    <row r="26" spans="2:6" ht="12.75">
      <c r="B26" s="31"/>
      <c r="C26" s="24"/>
      <c r="D26" s="24"/>
      <c r="E26" s="24"/>
      <c r="F26" s="26">
        <f t="shared" si="0"/>
        <v>0</v>
      </c>
    </row>
    <row r="27" spans="2:6" ht="12.75">
      <c r="B27" s="31"/>
      <c r="C27" s="24"/>
      <c r="D27" s="24"/>
      <c r="E27" s="24"/>
      <c r="F27" s="26">
        <f t="shared" si="0"/>
        <v>0</v>
      </c>
    </row>
    <row r="28" spans="2:6" ht="12.75">
      <c r="B28" s="31"/>
      <c r="C28" s="24"/>
      <c r="D28" s="24"/>
      <c r="E28" s="24"/>
      <c r="F28" s="26">
        <f t="shared" si="0"/>
        <v>0</v>
      </c>
    </row>
    <row r="29" spans="2:6" ht="12.75">
      <c r="B29" s="28"/>
      <c r="C29" s="24"/>
      <c r="D29" s="24"/>
      <c r="E29" s="24"/>
      <c r="F29" s="26">
        <f t="shared" si="0"/>
        <v>0</v>
      </c>
    </row>
    <row r="30" spans="2:6" ht="12.75">
      <c r="B30" s="28"/>
      <c r="C30" s="24"/>
      <c r="D30" s="24"/>
      <c r="E30" s="24"/>
      <c r="F30" s="26">
        <f t="shared" si="0"/>
        <v>0</v>
      </c>
    </row>
    <row r="31" spans="2:6" ht="12.75">
      <c r="B31" s="3" t="s">
        <v>43</v>
      </c>
      <c r="C31" s="15">
        <f>SUM(C8:C30)</f>
        <v>88.43643922499999</v>
      </c>
      <c r="D31" s="15">
        <f>SUM(D8:D30)</f>
        <v>0</v>
      </c>
      <c r="E31" s="15">
        <f>SUM(E8:E30)</f>
        <v>0</v>
      </c>
      <c r="F31" s="15">
        <f>SUM(F8:F30)</f>
        <v>88.43643922499999</v>
      </c>
    </row>
    <row r="32" spans="2:6" ht="12.75">
      <c r="B32" s="3"/>
      <c r="C32" s="24"/>
      <c r="D32" s="24"/>
      <c r="E32" s="24"/>
      <c r="F32" s="26"/>
    </row>
    <row r="33" spans="2:6" ht="12.75">
      <c r="B33" s="3" t="s">
        <v>55</v>
      </c>
      <c r="C33" s="24"/>
      <c r="D33" s="24"/>
      <c r="E33" s="24"/>
      <c r="F33" s="26"/>
    </row>
    <row r="34" spans="2:6" ht="12.75">
      <c r="B34" s="11" t="s">
        <v>33</v>
      </c>
      <c r="C34" s="24">
        <v>7.635332250000001</v>
      </c>
      <c r="D34" s="24"/>
      <c r="E34" s="24"/>
      <c r="F34" s="26">
        <f>+C34+D34</f>
        <v>7.635332250000001</v>
      </c>
    </row>
    <row r="35" spans="2:6" ht="12.75">
      <c r="B35" s="11" t="s">
        <v>72</v>
      </c>
      <c r="C35" s="24">
        <v>6.822978034949999</v>
      </c>
      <c r="D35" s="24"/>
      <c r="E35" s="24"/>
      <c r="F35" s="26">
        <f>+C35+D35</f>
        <v>6.822978034949999</v>
      </c>
    </row>
    <row r="36" spans="2:6" ht="12.75">
      <c r="B36" s="11" t="s">
        <v>69</v>
      </c>
      <c r="C36" s="24">
        <v>2.5012103697000003</v>
      </c>
      <c r="D36" s="24"/>
      <c r="E36" s="24"/>
      <c r="F36" s="26">
        <f>+C36+D36</f>
        <v>2.5012103697000003</v>
      </c>
    </row>
    <row r="37" spans="2:6" ht="12.75">
      <c r="B37" s="11" t="s">
        <v>71</v>
      </c>
      <c r="C37" s="24">
        <v>2.33625</v>
      </c>
      <c r="D37" s="24"/>
      <c r="E37" s="24"/>
      <c r="F37" s="26">
        <f>+C37+D37</f>
        <v>2.33625</v>
      </c>
    </row>
    <row r="38" spans="2:6" ht="12.75">
      <c r="B38" s="11" t="s">
        <v>70</v>
      </c>
      <c r="C38" s="24">
        <v>1.168125</v>
      </c>
      <c r="D38" s="24"/>
      <c r="E38" s="24"/>
      <c r="F38" s="26">
        <f>+C38+D38</f>
        <v>1.168125</v>
      </c>
    </row>
    <row r="39" spans="2:6" ht="12.75">
      <c r="B39" s="11"/>
      <c r="C39" s="24"/>
      <c r="D39" s="24"/>
      <c r="E39" s="24"/>
      <c r="F39" s="26"/>
    </row>
    <row r="40" spans="2:6" ht="12.75">
      <c r="B40" s="11"/>
      <c r="C40" s="24"/>
      <c r="D40" s="24"/>
      <c r="E40" s="24"/>
      <c r="F40" s="26"/>
    </row>
    <row r="41" spans="2:6" ht="12.75">
      <c r="B41" s="3" t="s">
        <v>44</v>
      </c>
      <c r="C41" s="15">
        <f>SUM(C34:C40)</f>
        <v>20.46389565465</v>
      </c>
      <c r="D41" s="15">
        <f>SUM(D34:D40)</f>
        <v>0</v>
      </c>
      <c r="E41" s="15">
        <f>SUM(E34:E40)</f>
        <v>0</v>
      </c>
      <c r="F41" s="15">
        <f>SUM(F34:F40)</f>
        <v>20.46389565465</v>
      </c>
    </row>
    <row r="42" spans="2:6" ht="12.75">
      <c r="B42" s="11"/>
      <c r="C42" s="24"/>
      <c r="D42" s="24"/>
      <c r="E42" s="24"/>
      <c r="F42" s="26"/>
    </row>
    <row r="43" spans="2:6" ht="12.75">
      <c r="B43" s="6" t="s">
        <v>28</v>
      </c>
      <c r="C43" s="15">
        <f>+C31+C41</f>
        <v>108.90033487964999</v>
      </c>
      <c r="D43" s="15">
        <f>+D31+D41</f>
        <v>0</v>
      </c>
      <c r="E43" s="15">
        <f>+E31+E41</f>
        <v>0</v>
      </c>
      <c r="F43" s="15">
        <f>+F31+F41</f>
        <v>108.90033487964999</v>
      </c>
    </row>
    <row r="44" spans="2:6" ht="12.75">
      <c r="B44" s="2"/>
      <c r="C44" s="24"/>
      <c r="D44" s="24"/>
      <c r="E44" s="24"/>
      <c r="F44" s="24"/>
    </row>
    <row r="45" spans="2:6" ht="12.75">
      <c r="B45" s="3" t="s">
        <v>24</v>
      </c>
      <c r="C45" s="24"/>
      <c r="D45" s="24"/>
      <c r="E45" s="24"/>
      <c r="F45" s="24"/>
    </row>
    <row r="46" spans="2:6" ht="12.75">
      <c r="B46" s="6" t="s">
        <v>4</v>
      </c>
      <c r="C46" s="24"/>
      <c r="D46" s="24"/>
      <c r="E46" s="24"/>
      <c r="F46" s="24"/>
    </row>
    <row r="47" spans="2:6" ht="12.75">
      <c r="B47" s="2"/>
      <c r="C47" s="24"/>
      <c r="D47" s="24"/>
      <c r="E47" s="24"/>
      <c r="F47" s="24"/>
    </row>
    <row r="48" spans="2:6" ht="12.75">
      <c r="B48" s="3" t="s">
        <v>56</v>
      </c>
      <c r="C48" s="24"/>
      <c r="D48" s="24"/>
      <c r="E48" s="24"/>
      <c r="F48" s="24"/>
    </row>
    <row r="49" spans="2:6" ht="12.75">
      <c r="B49" s="6" t="s">
        <v>13</v>
      </c>
      <c r="C49" s="24"/>
      <c r="D49" s="24"/>
      <c r="E49" s="24"/>
      <c r="F49" s="24"/>
    </row>
    <row r="50" spans="2:6" ht="12.75">
      <c r="B50" s="2"/>
      <c r="C50" s="24"/>
      <c r="D50" s="24"/>
      <c r="E50" s="24"/>
      <c r="F50" s="24"/>
    </row>
    <row r="51" spans="2:6" ht="12.75">
      <c r="B51" s="3" t="s">
        <v>14</v>
      </c>
      <c r="C51" s="24"/>
      <c r="D51" s="24"/>
      <c r="E51" s="24"/>
      <c r="F51" s="24"/>
    </row>
    <row r="52" spans="2:6" ht="12.75">
      <c r="B52" s="3" t="s">
        <v>25</v>
      </c>
      <c r="C52" s="24"/>
      <c r="D52" s="24"/>
      <c r="E52" s="24"/>
      <c r="F52" s="24"/>
    </row>
    <row r="53" spans="2:6" ht="12.75">
      <c r="B53" s="6" t="s">
        <v>26</v>
      </c>
      <c r="C53" s="24">
        <v>78.49966</v>
      </c>
      <c r="D53" s="24">
        <v>0.64751</v>
      </c>
      <c r="E53" s="24">
        <v>0.02498</v>
      </c>
      <c r="F53" s="24">
        <f>+C53+D53</f>
        <v>79.14717</v>
      </c>
    </row>
    <row r="54" spans="2:6" ht="12.75">
      <c r="B54" s="3" t="s">
        <v>57</v>
      </c>
      <c r="C54" s="24"/>
      <c r="D54" s="24"/>
      <c r="E54" s="24"/>
      <c r="F54" s="24"/>
    </row>
    <row r="55" spans="2:6" ht="12.75">
      <c r="B55" s="6"/>
      <c r="C55" s="24"/>
      <c r="D55" s="24"/>
      <c r="E55" s="24"/>
      <c r="F55" s="24"/>
    </row>
    <row r="56" spans="2:6" ht="12.75">
      <c r="B56" s="6" t="s">
        <v>58</v>
      </c>
      <c r="C56" s="24"/>
      <c r="D56" s="24"/>
      <c r="E56" s="24"/>
      <c r="F56" s="24"/>
    </row>
    <row r="57" spans="2:8" ht="12.75">
      <c r="B57" s="6" t="s">
        <v>59</v>
      </c>
      <c r="C57" s="25"/>
      <c r="D57" s="24"/>
      <c r="E57" s="24"/>
      <c r="F57" s="24">
        <f>SUM(C57:E57)</f>
        <v>0</v>
      </c>
      <c r="H57" s="30"/>
    </row>
    <row r="58" spans="2:6" ht="12.75">
      <c r="B58" s="6" t="s">
        <v>60</v>
      </c>
      <c r="C58" s="25">
        <f>88.81217-16.44223</f>
        <v>72.36994</v>
      </c>
      <c r="D58" s="24">
        <f>0.42132+0.74476</f>
        <v>1.16608</v>
      </c>
      <c r="E58" s="24">
        <f>0+0.06652</f>
        <v>0.06652</v>
      </c>
      <c r="F58" s="24">
        <f>SUM(C58:E58)</f>
        <v>73.60253999999999</v>
      </c>
    </row>
    <row r="59" spans="2:6" ht="12.75">
      <c r="B59" s="6" t="s">
        <v>61</v>
      </c>
      <c r="C59" s="15">
        <f>SUM(C57:C58)</f>
        <v>72.36994</v>
      </c>
      <c r="D59" s="15">
        <f>SUM(D57:D58)</f>
        <v>1.16608</v>
      </c>
      <c r="E59" s="15">
        <f>SUM(E57:E58)</f>
        <v>0.06652</v>
      </c>
      <c r="F59" s="15">
        <f>+D59+C59+E59</f>
        <v>73.60253999999999</v>
      </c>
    </row>
    <row r="60" spans="2:6" ht="12.75">
      <c r="B60" s="2"/>
      <c r="C60" s="24"/>
      <c r="D60" s="24"/>
      <c r="E60" s="24"/>
      <c r="F60" s="24"/>
    </row>
    <row r="61" spans="2:6" ht="12.75">
      <c r="B61" s="6" t="s">
        <v>15</v>
      </c>
      <c r="C61" s="15">
        <f>+C59+C43+C53</f>
        <v>259.76993487965</v>
      </c>
      <c r="D61" s="15">
        <f>+D59+D43+D53</f>
        <v>1.81359</v>
      </c>
      <c r="E61" s="15">
        <f>+E59+E43+E53</f>
        <v>0.0915</v>
      </c>
      <c r="F61" s="15">
        <f>+F59+F43+F53</f>
        <v>261.65004487965</v>
      </c>
    </row>
    <row r="62" spans="2:6" ht="12.75">
      <c r="B62" s="2"/>
      <c r="C62" s="24"/>
      <c r="D62" s="24"/>
      <c r="E62" s="24"/>
      <c r="F62" s="24"/>
    </row>
    <row r="63" spans="2:6" ht="12.75">
      <c r="B63" s="3" t="str">
        <f>'נספח 1'!B39</f>
        <v>סך הכל נכסים לסוף תקופה קודמת</v>
      </c>
      <c r="C63" s="15">
        <f>'נספח 1'!C39</f>
        <v>494690</v>
      </c>
      <c r="D63" s="15">
        <f>'נספח 1'!D39</f>
        <v>5993</v>
      </c>
      <c r="E63" s="15">
        <f>'נספח 1'!E39</f>
        <v>1724</v>
      </c>
      <c r="F63" s="15">
        <f>+D63+C63+E63</f>
        <v>502407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נפדנסקי שמעון</cp:lastModifiedBy>
  <cp:lastPrinted>2015-05-12T13:21:15Z</cp:lastPrinted>
  <dcterms:created xsi:type="dcterms:W3CDTF">2008-07-07T10:52:30Z</dcterms:created>
  <dcterms:modified xsi:type="dcterms:W3CDTF">2017-05-22T13:37:13Z</dcterms:modified>
  <cp:category/>
  <cp:version/>
  <cp:contentType/>
  <cp:contentStatus/>
</cp:coreProperties>
</file>