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externalReferences>
    <externalReference r:id="rId6"/>
  </externalReferences>
  <definedNames>
    <definedName name="_xlnm.Print_Area" localSheetId="1">'נספח 2'!$A:$C</definedName>
    <definedName name="קרנותהשקעה">'[1]קרנות השקעה'!$B$1:$AG$30</definedName>
  </definedNames>
  <calcPr calcMode="manual" fullCalcOnLoad="1"/>
</workbook>
</file>

<file path=xl/sharedStrings.xml><?xml version="1.0" encoding="utf-8"?>
<sst xmlns="http://schemas.openxmlformats.org/spreadsheetml/2006/main" count="145" uniqueCount="117">
  <si>
    <t xml:space="preserve">סך עמלות ברוקראז לצדדים שאינם קשורים </t>
  </si>
  <si>
    <t xml:space="preserve">סך עמלות ברוקראז לצדדים  קשורים </t>
  </si>
  <si>
    <t xml:space="preserve">סך עמלות קסטודיאן לצדדים קשורים </t>
  </si>
  <si>
    <t xml:space="preserve">סך עמלות קסטודיאן לצדדים שאינם קשורים </t>
  </si>
  <si>
    <t>סך תשלומים למנהלי תיקים ישראליים</t>
  </si>
  <si>
    <t>סך הכול הוצאות ישירות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</si>
  <si>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</si>
  <si>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</si>
  <si>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</si>
  <si>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</si>
  <si>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</si>
  <si>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</si>
  <si>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</si>
  <si>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</si>
  <si>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תשלום בגין השקעה בקרן נאמנות</t>
  </si>
  <si>
    <t>סך הכול עמלות ניהול חיצוני</t>
  </si>
  <si>
    <t>הבנק הבינלאומי הראשון לישראל בע"מ</t>
  </si>
  <si>
    <t>נספח 3 - פירוט עמלות ווניהול חיצוני לתקופה :</t>
  </si>
  <si>
    <t>נספח 2 - פירוט עמלות והוצאות לתקופה :</t>
  </si>
  <si>
    <t>נספח 1 - סך התשלומים ששולמו בגין כל סוג של הוצאה ישירה לתקופה :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</si>
  <si>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</si>
  <si>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</si>
  <si>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</si>
  <si>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</si>
  <si>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</si>
  <si>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א. קרן נאמנות ישראלית :</t>
  </si>
  <si>
    <t>ב. קרן חוץ :</t>
  </si>
  <si>
    <t>סך הוצאות הנובעות מהשקעה בניירות ערך לא סחירים וממתן הלוואה</t>
  </si>
  <si>
    <t>סך התשלומים הנובעים מהשקעה בקרנות השקעה</t>
  </si>
  <si>
    <t xml:space="preserve">פסגות </t>
  </si>
  <si>
    <t>כללי</t>
  </si>
  <si>
    <t>הלכתי</t>
  </si>
  <si>
    <t>סה"כ</t>
  </si>
  <si>
    <t>קרן טנא</t>
  </si>
  <si>
    <t>ללא מניות</t>
  </si>
  <si>
    <t>סך הכל נכסים לסוף תקופה קודמת</t>
  </si>
  <si>
    <t>סה"כ עמלות קניה ומכירה</t>
  </si>
  <si>
    <t>סה"כ עמלות קסטודיאן</t>
  </si>
  <si>
    <t>סה"כ השקעות לא סחירות</t>
  </si>
  <si>
    <t>סך הוצאות הנובעות מהשקעה בניירות ערך לא סחירים שאינם לצורך מימון פרויקטים לתשתיות</t>
  </si>
  <si>
    <t>סך הוצאות הנובעות ממימון פרוייקטים לתשתיות</t>
  </si>
  <si>
    <t>סך הוצאות הנובעות מהשקעה בזכויות מקרקעין</t>
  </si>
  <si>
    <t>סה"כ עמלות ניהול חיצוני</t>
  </si>
  <si>
    <t>סך תשלום הנובע מהשקעה בקרנות  השקעה בישראל</t>
  </si>
  <si>
    <t>סך תשלום הנובע מהשקעה בקרנות  השקעה בחול</t>
  </si>
  <si>
    <t>תשלום בגין השקעה בקרן נאמנות בישראל</t>
  </si>
  <si>
    <t>תשלום בגין השקעה בקרן נאמנות בחול</t>
  </si>
  <si>
    <t>סך הכל עמלות בגין תשלום השקעה בתעודת סל בישראל</t>
  </si>
  <si>
    <t>סך הכל עמלות בגין תשלום השקעה בתעודת סל בחול</t>
  </si>
  <si>
    <t>סה"כ הוצאות אחרות</t>
  </si>
  <si>
    <t>סך הוצאות בעד ניהול תביעות</t>
  </si>
  <si>
    <t>סך הוצאות בעד מתן משכנתאות</t>
  </si>
  <si>
    <t>שיעור סך ההוצאות הישירות, שההוצאה בגינן מוגבלת לשיעור של 0.25% לפי התקנות (באחוזים) (סיכום סעיפים 3א,4, 5ב חלקי סך נכסים)</t>
  </si>
  <si>
    <t>שיעור סך הוצאות ישירות מסך נכסים לסוף שנה קודמת (באחוזים) (סעיף 6 חלקי סך נכסים לתום שנה קודמת)</t>
  </si>
  <si>
    <t>תשלום הנובע מהשקעה בקרנות  השקעה בישראל</t>
  </si>
  <si>
    <t>תשלום הנובע מהשקעה בקרנות  השקעה בחול</t>
  </si>
  <si>
    <t>תשלום למנהל תיקים זרים :</t>
  </si>
  <si>
    <t>סך התשלום בגין השקעה בקרן נאמנות</t>
  </si>
  <si>
    <t>תשלום בגין השקעה בתעודות סל</t>
  </si>
  <si>
    <t>תעודות סל ישראלית</t>
  </si>
  <si>
    <t>תעודות סל זרה</t>
  </si>
  <si>
    <t>סך הכל עמלות בגין תשלום השקעה בתעודת סל</t>
  </si>
  <si>
    <t>קרן השתלמות למורים תיכוניים - מאוחד</t>
  </si>
  <si>
    <t>בנק לאומי</t>
  </si>
  <si>
    <t>בנק דיסקונט</t>
  </si>
  <si>
    <t>אי.בי.אי.</t>
  </si>
  <si>
    <t>מיטב טרייד ני"ע</t>
  </si>
  <si>
    <t>OPPENHEIMER</t>
  </si>
  <si>
    <t>פועלים סהר</t>
  </si>
  <si>
    <t>BSP ABSOLUTE RETURN FD FO FD (LI)</t>
  </si>
  <si>
    <t>AGATE MEDICAL INVESTMENT</t>
  </si>
  <si>
    <t>profimex קרן השקעה בקרנות נדלן</t>
  </si>
  <si>
    <t>SPHERA GLOBAL HEALTHCARE MASTE</t>
  </si>
  <si>
    <t>קרן השקעה IGP</t>
  </si>
  <si>
    <t>יסודות א' נדלן ופיתוח שותפות מוגבלת</t>
  </si>
  <si>
    <t>ריאליטי קרן השקעות 2</t>
  </si>
  <si>
    <t>קרן תש"י - קרן 1 (מורים)</t>
  </si>
  <si>
    <t>FIMI OPPORTUNITY V מורים</t>
  </si>
  <si>
    <t>קרן תש"י - קרן 2 (מורים)</t>
  </si>
  <si>
    <t xml:space="preserve">  דטס טריטי 25%</t>
  </si>
  <si>
    <t>בנק מזרחי</t>
  </si>
  <si>
    <t>נשואה</t>
  </si>
  <si>
    <t>Pi Emerging Markets Segregated II CLass B 01/16</t>
  </si>
  <si>
    <t>STAGE 1</t>
  </si>
  <si>
    <t>אייפקס מדיום ישראל מורים</t>
  </si>
  <si>
    <t>בלו אטלנטיק פרטנרס</t>
  </si>
  <si>
    <t>בנק ירושלים</t>
  </si>
  <si>
    <t>CAMALIA EQUITY G/C</t>
  </si>
  <si>
    <t>פימי 6 אופורטוניטי ישראל FIMI</t>
  </si>
  <si>
    <t>ת.ש.י דרכים ש.מ class a</t>
  </si>
  <si>
    <t>תשתיות ישראל 3</t>
  </si>
  <si>
    <t>קרן שקד</t>
  </si>
  <si>
    <t>לידר</t>
  </si>
  <si>
    <t>קרן טוליפ קפיטל</t>
  </si>
  <si>
    <t>01/09/2016- 31/08/2017</t>
  </si>
  <si>
    <t>אקסלנס</t>
  </si>
  <si>
    <t>סיטיפס קרן לא סחירה</t>
  </si>
  <si>
    <t xml:space="preserve">אנליזת חוב עיסקת מימון פרייקט </t>
  </si>
  <si>
    <t xml:space="preserve">ארנסט יאנג עיסקת IDE </t>
  </si>
  <si>
    <t xml:space="preserve">גי אס אר אנליזת חוב </t>
  </si>
  <si>
    <t xml:space="preserve">ויניגרד אינטגרה </t>
  </si>
  <si>
    <t xml:space="preserve">ויניגרד נתיבי הצפון </t>
  </si>
  <si>
    <t xml:space="preserve"> הוצאות משפטיות בגין השקעות ריאליות </t>
  </si>
  <si>
    <t xml:space="preserve">סהכ הוצאות יעוץ בגין השקעות ריאליות </t>
  </si>
  <si>
    <t xml:space="preserve">עמית פולק עיסקת IDE </t>
  </si>
  <si>
    <t xml:space="preserve">פישר בכר וול אוריון עיסקת IDE </t>
  </si>
  <si>
    <t xml:space="preserve">קריספין חוק הריכוזיות עסקת IDE </t>
  </si>
  <si>
    <t xml:space="preserve">שגב-גלובס מקס </t>
  </si>
  <si>
    <t xml:space="preserve">שגב-דליה </t>
  </si>
  <si>
    <t xml:space="preserve">שגב-הוצאות משפט השקעות </t>
  </si>
  <si>
    <t xml:space="preserve">שגב-מקס גלובס </t>
  </si>
  <si>
    <t xml:space="preserve">שגב-קרן טנא </t>
  </si>
  <si>
    <t xml:space="preserve">שגב-קרנות השקעה </t>
  </si>
  <si>
    <t xml:space="preserve">שמואל דה לאון חווד  </t>
  </si>
  <si>
    <t xml:space="preserve">תשלום אגרה לבית משפט בגין תביעה גלובוס </t>
  </si>
  <si>
    <t>דליה אנרגיה</t>
  </si>
  <si>
    <t>נתיבי הצפון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</si>
</sst>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dd/mm/yy"/>
    <numFmt numFmtId="175" formatCode="###"/>
    <numFmt numFmtId="176" formatCode="#,##0.00_ ;[Red]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000000000"/>
    <numFmt numFmtId="182" formatCode="#,##0.00000000"/>
    <numFmt numFmtId="183" formatCode="0.000%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7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06;&#1502;&#1500;&#1493;&#1514;%20&#1492;&#1505;&#1514;&#1491;&#1512;&#1493;&#1514;%200916%20&#1506;&#1491;%2006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גיליון3"/>
      <sheetName val="סיכום"/>
      <sheetName val="ברוקראז"/>
      <sheetName val="בינלאומי"/>
      <sheetName val="חול"/>
      <sheetName val="גיליון1"/>
      <sheetName val="קרנות השקעה"/>
    </sheetNames>
    <sheetDataSet>
      <sheetData sheetId="6">
        <row r="1">
          <cell r="N1" t="str">
            <v>חישוב לרבעון</v>
          </cell>
          <cell r="O1">
            <v>42705</v>
          </cell>
          <cell r="R1" t="str">
            <v>חישוב לרבעון</v>
          </cell>
          <cell r="S1">
            <v>42887</v>
          </cell>
          <cell r="V1" t="str">
            <v>חישוב לרבעון</v>
          </cell>
          <cell r="W1">
            <v>42887</v>
          </cell>
          <cell r="Z1" t="str">
            <v>הפרש לתיקון</v>
          </cell>
          <cell r="AD1" t="str">
            <v>יתרה חדשה</v>
          </cell>
        </row>
        <row r="3">
          <cell r="B3" t="str">
            <v>תאור נייר</v>
          </cell>
          <cell r="D3" t="str">
            <v>מספר נייר</v>
          </cell>
          <cell r="E3" t="str">
            <v>שיעור דמי ניהול</v>
          </cell>
          <cell r="F3" t="str">
            <v>קוד</v>
          </cell>
          <cell r="G3" t="str">
            <v>סה"כ התחייבות / הועבר</v>
          </cell>
          <cell r="H3" t="str">
            <v>מוג</v>
          </cell>
          <cell r="I3" t="str">
            <v>מות</v>
          </cell>
          <cell r="J3" t="str">
            <v>מקור מוג</v>
          </cell>
          <cell r="K3" t="str">
            <v>מקור מות</v>
          </cell>
          <cell r="L3" t="str">
            <v>מטבע</v>
          </cell>
          <cell r="M3" t="str">
            <v>שער דולר</v>
          </cell>
          <cell r="N3" t="str">
            <v>מוג</v>
          </cell>
          <cell r="O3" t="str">
            <v>מות</v>
          </cell>
          <cell r="P3" t="str">
            <v>מקור מוג</v>
          </cell>
          <cell r="Q3" t="str">
            <v>מקור מות</v>
          </cell>
          <cell r="R3" t="str">
            <v>מוג</v>
          </cell>
          <cell r="S3" t="str">
            <v>מות</v>
          </cell>
          <cell r="T3" t="str">
            <v>מקור מוג</v>
          </cell>
          <cell r="U3" t="str">
            <v>מקור מות</v>
          </cell>
          <cell r="V3" t="str">
            <v>מוג</v>
          </cell>
          <cell r="W3" t="str">
            <v>מות</v>
          </cell>
          <cell r="X3" t="str">
            <v>מקור מוג</v>
          </cell>
          <cell r="Y3" t="str">
            <v>מקור מות</v>
          </cell>
          <cell r="AD3" t="str">
            <v>מוג</v>
          </cell>
          <cell r="AE3" t="str">
            <v>מות</v>
          </cell>
          <cell r="AF3" t="str">
            <v>מקור מוג</v>
          </cell>
          <cell r="AG3" t="str">
            <v>מקור מות</v>
          </cell>
        </row>
        <row r="4">
          <cell r="B4" t="str">
            <v>AGATE MEDICAL INVESTMENT</v>
          </cell>
          <cell r="C4">
            <v>23390</v>
          </cell>
          <cell r="D4">
            <v>400011107</v>
          </cell>
          <cell r="E4">
            <v>2.5</v>
          </cell>
          <cell r="F4">
            <v>1</v>
          </cell>
          <cell r="G4">
            <v>1000000</v>
          </cell>
          <cell r="H4">
            <v>634000</v>
          </cell>
          <cell r="I4">
            <v>316000</v>
          </cell>
          <cell r="J4">
            <v>25000</v>
          </cell>
          <cell r="K4">
            <v>25000</v>
          </cell>
          <cell r="L4">
            <v>1</v>
          </cell>
          <cell r="M4">
            <v>3.496</v>
          </cell>
          <cell r="N4">
            <v>15231.849999999999</v>
          </cell>
          <cell r="O4">
            <v>7591.9</v>
          </cell>
          <cell r="P4">
            <v>600.625</v>
          </cell>
          <cell r="Q4">
            <v>600.625</v>
          </cell>
          <cell r="R4">
            <v>14391.800000000001</v>
          </cell>
          <cell r="S4">
            <v>7173.2</v>
          </cell>
          <cell r="T4">
            <v>567.5</v>
          </cell>
          <cell r="U4">
            <v>567.5</v>
          </cell>
          <cell r="V4">
            <v>13852.9</v>
          </cell>
          <cell r="W4">
            <v>6904.6</v>
          </cell>
          <cell r="X4">
            <v>546.25</v>
          </cell>
          <cell r="Y4">
            <v>546.25</v>
          </cell>
          <cell r="AD4">
            <v>43476.55</v>
          </cell>
          <cell r="AE4">
            <v>21669.7</v>
          </cell>
          <cell r="AF4">
            <v>1714.375</v>
          </cell>
          <cell r="AG4">
            <v>1714.375</v>
          </cell>
        </row>
        <row r="5">
          <cell r="B5" t="str">
            <v>BSP ABSOLUTE RETURN FD FO FD (LI)</v>
          </cell>
          <cell r="D5">
            <v>71422968</v>
          </cell>
          <cell r="E5">
            <v>2.5</v>
          </cell>
          <cell r="F5">
            <v>3</v>
          </cell>
          <cell r="G5">
            <v>5291527.3</v>
          </cell>
          <cell r="H5">
            <v>3709443.46</v>
          </cell>
          <cell r="I5">
            <v>1320456.31</v>
          </cell>
          <cell r="J5">
            <v>127801.4</v>
          </cell>
          <cell r="K5">
            <v>133826.13</v>
          </cell>
          <cell r="L5">
            <v>1</v>
          </cell>
          <cell r="M5">
            <v>3.496</v>
          </cell>
          <cell r="N5">
            <v>32845.8148836</v>
          </cell>
          <cell r="O5">
            <v>12689.585139100001</v>
          </cell>
          <cell r="P5">
            <v>1228.1714539999998</v>
          </cell>
          <cell r="Q5">
            <v>1286.0691093</v>
          </cell>
          <cell r="R5">
            <v>31034.3391408</v>
          </cell>
          <cell r="S5">
            <v>11989.743294800002</v>
          </cell>
          <cell r="T5">
            <v>1160.436712</v>
          </cell>
          <cell r="U5">
            <v>1215.1412604000002</v>
          </cell>
          <cell r="V5">
            <v>81051.339601</v>
          </cell>
          <cell r="W5">
            <v>28851.970373500004</v>
          </cell>
          <cell r="X5">
            <v>2792.4605899999997</v>
          </cell>
          <cell r="Y5">
            <v>2924.1009405000004</v>
          </cell>
          <cell r="Z5">
            <v>133890.67028506915</v>
          </cell>
          <cell r="AA5">
            <v>45721.45694249711</v>
          </cell>
          <cell r="AB5">
            <v>4425.187083464241</v>
          </cell>
          <cell r="AC5">
            <v>4633.796358302852</v>
          </cell>
          <cell r="AD5">
            <v>278822.16391046916</v>
          </cell>
          <cell r="AE5">
            <v>99252.75574989711</v>
          </cell>
          <cell r="AF5">
            <v>9606.25583946424</v>
          </cell>
          <cell r="AG5">
            <v>10059.107668502853</v>
          </cell>
        </row>
        <row r="6">
          <cell r="B6" t="str">
            <v>profimex קרן השקעה בקרנות נדלן</v>
          </cell>
          <cell r="C6">
            <v>23416</v>
          </cell>
          <cell r="D6">
            <v>400181207</v>
          </cell>
          <cell r="E6">
            <v>1</v>
          </cell>
          <cell r="F6">
            <v>1</v>
          </cell>
          <cell r="G6">
            <v>5000000</v>
          </cell>
          <cell r="H6">
            <v>3277000</v>
          </cell>
          <cell r="I6">
            <v>1473000</v>
          </cell>
          <cell r="J6">
            <v>125000</v>
          </cell>
          <cell r="K6">
            <v>125000</v>
          </cell>
          <cell r="L6">
            <v>1</v>
          </cell>
          <cell r="M6">
            <v>3.496</v>
          </cell>
          <cell r="N6">
            <v>31491.969999999998</v>
          </cell>
          <cell r="O6">
            <v>14155.529999999999</v>
          </cell>
          <cell r="P6">
            <v>1201.25</v>
          </cell>
          <cell r="Q6">
            <v>1201.25</v>
          </cell>
          <cell r="R6">
            <v>29755.16</v>
          </cell>
          <cell r="S6">
            <v>13374.84</v>
          </cell>
          <cell r="T6">
            <v>1135</v>
          </cell>
          <cell r="U6">
            <v>1135</v>
          </cell>
          <cell r="V6">
            <v>28640.98</v>
          </cell>
          <cell r="W6">
            <v>12874.02</v>
          </cell>
          <cell r="X6">
            <v>1092.5</v>
          </cell>
          <cell r="Y6">
            <v>1092.5</v>
          </cell>
          <cell r="AD6">
            <v>89888.11</v>
          </cell>
          <cell r="AE6">
            <v>40404.39</v>
          </cell>
          <cell r="AF6">
            <v>3428.75</v>
          </cell>
          <cell r="AG6">
            <v>3428.75</v>
          </cell>
        </row>
        <row r="7">
          <cell r="B7" t="str">
            <v>SPHERA GLOBAL HEALTHCARE MASTE</v>
          </cell>
          <cell r="D7">
            <v>71302111</v>
          </cell>
          <cell r="E7">
            <v>1.25</v>
          </cell>
          <cell r="F7">
            <v>3</v>
          </cell>
          <cell r="G7">
            <v>8927140.94</v>
          </cell>
          <cell r="H7">
            <v>5941294.88</v>
          </cell>
          <cell r="I7">
            <v>2529305.64</v>
          </cell>
          <cell r="J7">
            <v>223705.11</v>
          </cell>
          <cell r="K7">
            <v>232835.31</v>
          </cell>
          <cell r="L7">
            <v>1</v>
          </cell>
          <cell r="M7">
            <v>3.496</v>
          </cell>
          <cell r="N7">
            <v>89520.05303684999</v>
          </cell>
          <cell r="O7">
            <v>38110.13929664999</v>
          </cell>
          <cell r="P7">
            <v>3370.6614681</v>
          </cell>
          <cell r="Q7">
            <v>3508.2300115499997</v>
          </cell>
          <cell r="R7">
            <v>84582.94293179999</v>
          </cell>
          <cell r="S7">
            <v>36008.3314062</v>
          </cell>
          <cell r="T7">
            <v>3184.7665068000006</v>
          </cell>
          <cell r="U7">
            <v>3314.7480234</v>
          </cell>
          <cell r="V7">
            <v>64908.646564</v>
          </cell>
          <cell r="W7">
            <v>27632.664117</v>
          </cell>
          <cell r="X7">
            <v>2443.9783267499993</v>
          </cell>
          <cell r="Y7">
            <v>2543.7257617500004</v>
          </cell>
          <cell r="Z7">
            <v>-7929.012064592178</v>
          </cell>
          <cell r="AA7">
            <v>-3375.5092442861496</v>
          </cell>
          <cell r="AB7">
            <v>-298.5479345685412</v>
          </cell>
          <cell r="AC7">
            <v>-310.7324996406487</v>
          </cell>
          <cell r="AD7">
            <v>231082.6304680578</v>
          </cell>
          <cell r="AE7">
            <v>98375.62557556384</v>
          </cell>
          <cell r="AF7">
            <v>8700.858367081459</v>
          </cell>
          <cell r="AG7">
            <v>9055.97129705935</v>
          </cell>
        </row>
        <row r="8">
          <cell r="B8" t="str">
            <v>קרן גידור lehman brothers</v>
          </cell>
          <cell r="C8">
            <v>22756</v>
          </cell>
          <cell r="D8">
            <v>400230207</v>
          </cell>
          <cell r="G8">
            <v>145225.69</v>
          </cell>
          <cell r="H8">
            <v>145225.69</v>
          </cell>
          <cell r="L8">
            <v>1</v>
          </cell>
          <cell r="M8">
            <v>3.496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B9" t="str">
            <v>קרן טנא</v>
          </cell>
          <cell r="D9">
            <v>400241213</v>
          </cell>
          <cell r="E9">
            <v>2.095</v>
          </cell>
          <cell r="F9">
            <v>1</v>
          </cell>
          <cell r="G9">
            <v>7075000</v>
          </cell>
          <cell r="H9">
            <v>4800000</v>
          </cell>
          <cell r="I9">
            <v>1900000</v>
          </cell>
          <cell r="J9">
            <v>180000</v>
          </cell>
          <cell r="K9">
            <v>195000</v>
          </cell>
          <cell r="L9">
            <v>1</v>
          </cell>
          <cell r="M9">
            <v>3.496</v>
          </cell>
          <cell r="N9">
            <v>92200</v>
          </cell>
          <cell r="O9">
            <v>36500</v>
          </cell>
          <cell r="P9">
            <v>3400</v>
          </cell>
          <cell r="Q9">
            <v>3800</v>
          </cell>
          <cell r="R9">
            <v>28500</v>
          </cell>
          <cell r="S9">
            <v>11300</v>
          </cell>
          <cell r="T9">
            <v>1100</v>
          </cell>
          <cell r="U9">
            <v>1200</v>
          </cell>
          <cell r="V9">
            <v>87889.44000000002</v>
          </cell>
          <cell r="W9">
            <v>34789.57000000001</v>
          </cell>
          <cell r="X9">
            <v>3295.8540000000003</v>
          </cell>
          <cell r="Y9">
            <v>3570.5085000000004</v>
          </cell>
          <cell r="AD9">
            <v>208589.44</v>
          </cell>
          <cell r="AE9">
            <v>82589.57</v>
          </cell>
          <cell r="AF9">
            <v>7795.854</v>
          </cell>
          <cell r="AG9">
            <v>8570.5085</v>
          </cell>
        </row>
        <row r="10">
          <cell r="B10" t="str">
            <v>FIMI OPPORTUNITY V מורים</v>
          </cell>
          <cell r="D10">
            <v>402708122</v>
          </cell>
          <cell r="E10">
            <v>1.53</v>
          </cell>
          <cell r="F10">
            <v>1</v>
          </cell>
          <cell r="G10">
            <v>8000000</v>
          </cell>
          <cell r="H10">
            <v>5066667</v>
          </cell>
          <cell r="I10">
            <v>2533333</v>
          </cell>
          <cell r="J10">
            <v>200000</v>
          </cell>
          <cell r="K10">
            <v>200000</v>
          </cell>
          <cell r="L10">
            <v>1</v>
          </cell>
          <cell r="M10">
            <v>3.496</v>
          </cell>
          <cell r="N10">
            <v>74496.7249011</v>
          </cell>
          <cell r="O10">
            <v>37248.35509890001</v>
          </cell>
          <cell r="P10">
            <v>2940.66</v>
          </cell>
          <cell r="Q10">
            <v>2940.66</v>
          </cell>
          <cell r="R10">
            <v>70388.16463079999</v>
          </cell>
          <cell r="S10">
            <v>35194.07536920001</v>
          </cell>
          <cell r="T10">
            <v>2778.48</v>
          </cell>
          <cell r="U10">
            <v>2778.48</v>
          </cell>
          <cell r="V10">
            <v>67752.4844574</v>
          </cell>
          <cell r="W10">
            <v>33876.23554260001</v>
          </cell>
          <cell r="X10">
            <v>2674.44</v>
          </cell>
          <cell r="Y10">
            <v>2674.44</v>
          </cell>
          <cell r="AD10">
            <v>212637.3739893</v>
          </cell>
          <cell r="AE10">
            <v>106318.66601070002</v>
          </cell>
          <cell r="AF10">
            <v>8393.58</v>
          </cell>
          <cell r="AG10">
            <v>8393.58</v>
          </cell>
        </row>
        <row r="11">
          <cell r="B11" t="str">
            <v>Pi Emerging Markets Segregated II CLass B 01/16</v>
          </cell>
          <cell r="D11">
            <v>420290116</v>
          </cell>
          <cell r="E11">
            <v>2</v>
          </cell>
          <cell r="F11">
            <v>3</v>
          </cell>
          <cell r="G11">
            <v>39343239.260000005</v>
          </cell>
          <cell r="H11">
            <v>26673038.99</v>
          </cell>
          <cell r="I11">
            <v>10554922.33</v>
          </cell>
          <cell r="J11">
            <v>1021873.34</v>
          </cell>
          <cell r="K11">
            <v>1093404.6</v>
          </cell>
          <cell r="L11">
            <v>0</v>
          </cell>
          <cell r="M11">
            <v>3.496</v>
          </cell>
          <cell r="N11">
            <v>131310.40355000002</v>
          </cell>
          <cell r="O11">
            <v>51961.499800000005</v>
          </cell>
          <cell r="P11">
            <v>5030.645399999999</v>
          </cell>
          <cell r="Q11">
            <v>5382.7912</v>
          </cell>
          <cell r="R11">
            <v>130671.0531</v>
          </cell>
          <cell r="S11">
            <v>51708.4992</v>
          </cell>
          <cell r="T11">
            <v>5006.1512</v>
          </cell>
          <cell r="U11">
            <v>5356.5824</v>
          </cell>
          <cell r="V11">
            <v>133365.19495</v>
          </cell>
          <cell r="W11">
            <v>52774.61165</v>
          </cell>
          <cell r="X11">
            <v>5109.3667</v>
          </cell>
          <cell r="Y11">
            <v>5467.023</v>
          </cell>
          <cell r="AD11">
            <v>395346.65160000004</v>
          </cell>
          <cell r="AE11">
            <v>156444.61065</v>
          </cell>
          <cell r="AF11">
            <v>15146.1633</v>
          </cell>
          <cell r="AG11">
            <v>16206.3966</v>
          </cell>
        </row>
        <row r="12">
          <cell r="B12" t="str">
            <v>STAGE 1</v>
          </cell>
          <cell r="D12">
            <v>40270715</v>
          </cell>
          <cell r="E12">
            <v>2</v>
          </cell>
          <cell r="F12">
            <v>1</v>
          </cell>
          <cell r="G12">
            <v>9731000</v>
          </cell>
          <cell r="H12">
            <v>6760000</v>
          </cell>
          <cell r="I12">
            <v>2700000</v>
          </cell>
          <cell r="J12">
            <v>134000</v>
          </cell>
          <cell r="K12">
            <v>137000</v>
          </cell>
          <cell r="L12">
            <v>1</v>
          </cell>
          <cell r="M12">
            <v>3.496</v>
          </cell>
          <cell r="N12">
            <v>129927.2</v>
          </cell>
          <cell r="O12">
            <v>51894</v>
          </cell>
          <cell r="P12">
            <v>2575.48</v>
          </cell>
          <cell r="Q12">
            <v>2633.14</v>
          </cell>
          <cell r="R12">
            <v>122761.6</v>
          </cell>
          <cell r="S12">
            <v>49032</v>
          </cell>
          <cell r="T12">
            <v>2433.44</v>
          </cell>
          <cell r="U12">
            <v>2487.92</v>
          </cell>
          <cell r="V12">
            <v>118164.8</v>
          </cell>
          <cell r="W12">
            <v>47196</v>
          </cell>
          <cell r="X12">
            <v>2342.32</v>
          </cell>
          <cell r="Y12">
            <v>2394.76</v>
          </cell>
          <cell r="AD12">
            <v>370853.6</v>
          </cell>
          <cell r="AE12">
            <v>148122</v>
          </cell>
          <cell r="AF12">
            <v>7351.24</v>
          </cell>
          <cell r="AG12">
            <v>7515.82</v>
          </cell>
        </row>
        <row r="13">
          <cell r="B13" t="str">
            <v>אייפקס מדיום ישראל מורים</v>
          </cell>
          <cell r="D13">
            <v>402012152</v>
          </cell>
          <cell r="E13">
            <v>1.9</v>
          </cell>
          <cell r="F13">
            <v>1</v>
          </cell>
          <cell r="G13">
            <v>10000000</v>
          </cell>
          <cell r="H13">
            <v>6510411.700586662</v>
          </cell>
          <cell r="I13">
            <v>2507671.7593062273</v>
          </cell>
          <cell r="J13">
            <v>471808.4298961767</v>
          </cell>
          <cell r="K13">
            <v>510108.1102109343</v>
          </cell>
          <cell r="L13">
            <v>1</v>
          </cell>
          <cell r="M13">
            <v>3.496</v>
          </cell>
          <cell r="N13">
            <v>62336.225999999995</v>
          </cell>
          <cell r="O13">
            <v>24010.585</v>
          </cell>
          <cell r="P13">
            <v>4517.4957079999995</v>
          </cell>
          <cell r="Q13">
            <v>4884.209464</v>
          </cell>
          <cell r="R13">
            <v>112317.62265852108</v>
          </cell>
          <cell r="S13">
            <v>43262.35319155103</v>
          </cell>
          <cell r="T13">
            <v>8139.63903256884</v>
          </cell>
          <cell r="U13">
            <v>8800.38511735904</v>
          </cell>
          <cell r="V13">
            <v>108111.8966999421</v>
          </cell>
          <cell r="W13">
            <v>41642.39723503921</v>
          </cell>
          <cell r="X13">
            <v>7834.85078685591</v>
          </cell>
          <cell r="Y13">
            <v>8470.855278162775</v>
          </cell>
          <cell r="AD13">
            <v>282765.74535846314</v>
          </cell>
          <cell r="AE13">
            <v>108915.33542659023</v>
          </cell>
          <cell r="AF13">
            <v>20491.98552742475</v>
          </cell>
          <cell r="AG13">
            <v>22155.449859521814</v>
          </cell>
        </row>
        <row r="14">
          <cell r="B14" t="str">
            <v>בלו אטלנטיק פרטנרס</v>
          </cell>
          <cell r="D14">
            <v>40200616</v>
          </cell>
          <cell r="E14">
            <v>1.5</v>
          </cell>
          <cell r="F14">
            <v>1</v>
          </cell>
          <cell r="G14">
            <v>10000000</v>
          </cell>
          <cell r="H14">
            <v>6840000</v>
          </cell>
          <cell r="I14">
            <v>2615000</v>
          </cell>
          <cell r="J14">
            <v>275000</v>
          </cell>
          <cell r="K14">
            <v>270000</v>
          </cell>
          <cell r="L14">
            <v>1</v>
          </cell>
          <cell r="M14">
            <v>3.496</v>
          </cell>
          <cell r="N14">
            <v>98598.59999999999</v>
          </cell>
          <cell r="O14">
            <v>37695.225</v>
          </cell>
          <cell r="P14">
            <v>3964.125</v>
          </cell>
          <cell r="Q14">
            <v>3892.0499999999997</v>
          </cell>
          <cell r="R14">
            <v>93160.8</v>
          </cell>
          <cell r="S14">
            <v>35616.3</v>
          </cell>
          <cell r="T14">
            <v>3745.5</v>
          </cell>
          <cell r="U14">
            <v>3677.4</v>
          </cell>
          <cell r="V14">
            <v>89672.4</v>
          </cell>
          <cell r="W14">
            <v>34282.65</v>
          </cell>
          <cell r="X14">
            <v>3605.25</v>
          </cell>
          <cell r="Y14">
            <v>3539.7</v>
          </cell>
          <cell r="AD14">
            <v>281431.8</v>
          </cell>
          <cell r="AE14">
            <v>107594.175</v>
          </cell>
          <cell r="AF14">
            <v>11314.875</v>
          </cell>
          <cell r="AG14">
            <v>11109.15</v>
          </cell>
        </row>
        <row r="15">
          <cell r="B15" t="str">
            <v>יסודות א' נדלן ופיתוח שותפות מוגבלת</v>
          </cell>
          <cell r="D15">
            <v>400150115</v>
          </cell>
          <cell r="E15">
            <v>1.85</v>
          </cell>
          <cell r="F15">
            <v>1</v>
          </cell>
          <cell r="G15">
            <v>25000000</v>
          </cell>
          <cell r="H15">
            <v>17114000</v>
          </cell>
          <cell r="I15">
            <v>4394000</v>
          </cell>
          <cell r="J15">
            <v>1716000</v>
          </cell>
          <cell r="K15">
            <v>1776000</v>
          </cell>
          <cell r="L15">
            <v>0</v>
          </cell>
          <cell r="M15">
            <v>3.496</v>
          </cell>
          <cell r="N15">
            <v>79152.25</v>
          </cell>
          <cell r="O15">
            <v>20322.25</v>
          </cell>
          <cell r="P15">
            <v>7936.5</v>
          </cell>
          <cell r="Q15">
            <v>8214</v>
          </cell>
          <cell r="R15">
            <v>79152.25</v>
          </cell>
          <cell r="S15">
            <v>20322.25</v>
          </cell>
          <cell r="T15">
            <v>7936.5</v>
          </cell>
          <cell r="U15">
            <v>8214</v>
          </cell>
          <cell r="V15">
            <v>79152.25</v>
          </cell>
          <cell r="W15">
            <v>20322.25</v>
          </cell>
          <cell r="X15">
            <v>7936.5</v>
          </cell>
          <cell r="Y15">
            <v>8214</v>
          </cell>
          <cell r="AD15">
            <v>237456.75</v>
          </cell>
          <cell r="AE15">
            <v>60966.75</v>
          </cell>
          <cell r="AF15">
            <v>23809.5</v>
          </cell>
          <cell r="AG15">
            <v>24642</v>
          </cell>
        </row>
        <row r="16">
          <cell r="B16" t="str">
            <v>סיטיפס קרן לא סחירה</v>
          </cell>
          <cell r="D16">
            <v>400150616</v>
          </cell>
          <cell r="E16">
            <v>0.2925</v>
          </cell>
          <cell r="F16">
            <v>2</v>
          </cell>
          <cell r="G16">
            <v>75377720</v>
          </cell>
          <cell r="H16">
            <v>51562060</v>
          </cell>
          <cell r="I16">
            <v>19653700</v>
          </cell>
          <cell r="J16">
            <v>2080980</v>
          </cell>
          <cell r="K16">
            <v>2080980</v>
          </cell>
          <cell r="L16">
            <v>0</v>
          </cell>
          <cell r="M16">
            <v>3.496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</row>
        <row r="17">
          <cell r="B17" t="str">
            <v>פימי 6 אופורטוניטי ישראל FIMI</v>
          </cell>
          <cell r="D17">
            <v>402107161</v>
          </cell>
          <cell r="E17">
            <v>2</v>
          </cell>
          <cell r="F17">
            <v>1</v>
          </cell>
          <cell r="G17">
            <v>10120000</v>
          </cell>
          <cell r="H17">
            <v>6920000</v>
          </cell>
          <cell r="I17">
            <v>2650000</v>
          </cell>
          <cell r="J17">
            <v>275000</v>
          </cell>
          <cell r="K17">
            <v>275000</v>
          </cell>
          <cell r="L17">
            <v>1</v>
          </cell>
          <cell r="M17">
            <v>3.496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125667.2</v>
          </cell>
          <cell r="S17">
            <v>48124</v>
          </cell>
          <cell r="T17">
            <v>4994</v>
          </cell>
          <cell r="U17">
            <v>4994</v>
          </cell>
          <cell r="V17">
            <v>120961.6</v>
          </cell>
          <cell r="W17">
            <v>46322</v>
          </cell>
          <cell r="X17">
            <v>4807</v>
          </cell>
          <cell r="Y17">
            <v>4807</v>
          </cell>
          <cell r="AD17">
            <v>246628.8</v>
          </cell>
          <cell r="AE17">
            <v>94446</v>
          </cell>
          <cell r="AF17">
            <v>9801</v>
          </cell>
          <cell r="AG17">
            <v>9801</v>
          </cell>
        </row>
        <row r="18">
          <cell r="B18" t="str">
            <v>קרן השקעה IGP</v>
          </cell>
          <cell r="D18">
            <v>400030214</v>
          </cell>
          <cell r="E18">
            <v>0.85</v>
          </cell>
          <cell r="F18">
            <v>1</v>
          </cell>
          <cell r="G18">
            <v>10025092</v>
          </cell>
          <cell r="H18">
            <v>6811700</v>
          </cell>
          <cell r="I18">
            <v>2673392</v>
          </cell>
          <cell r="J18">
            <v>260000</v>
          </cell>
          <cell r="K18">
            <v>280000</v>
          </cell>
          <cell r="L18">
            <v>1</v>
          </cell>
          <cell r="M18">
            <v>3.496</v>
          </cell>
          <cell r="N18">
            <v>55641.37145</v>
          </cell>
          <cell r="O18">
            <v>21837.602551999997</v>
          </cell>
          <cell r="P18">
            <v>2123.81</v>
          </cell>
          <cell r="Q18">
            <v>2287.18</v>
          </cell>
          <cell r="R18">
            <v>52572.7006</v>
          </cell>
          <cell r="S18">
            <v>20633.239456</v>
          </cell>
          <cell r="T18">
            <v>2006.68</v>
          </cell>
          <cell r="U18">
            <v>2161.04</v>
          </cell>
          <cell r="V18">
            <v>50604.1193</v>
          </cell>
          <cell r="W18">
            <v>19860.629168</v>
          </cell>
          <cell r="X18">
            <v>1931.54</v>
          </cell>
          <cell r="Y18">
            <v>2080.12</v>
          </cell>
          <cell r="AD18">
            <v>158818.19134999998</v>
          </cell>
          <cell r="AE18">
            <v>62331.47117599999</v>
          </cell>
          <cell r="AF18">
            <v>6062.03</v>
          </cell>
          <cell r="AG18">
            <v>6528.339999999999</v>
          </cell>
        </row>
        <row r="19">
          <cell r="B19" t="str">
            <v>קרן קוגיטו קפיטל מורים</v>
          </cell>
          <cell r="D19">
            <v>40210716</v>
          </cell>
          <cell r="E19">
            <v>1.75</v>
          </cell>
          <cell r="F19">
            <v>4</v>
          </cell>
          <cell r="G19">
            <v>20000000</v>
          </cell>
          <cell r="H19">
            <v>13706379</v>
          </cell>
          <cell r="I19">
            <v>5195086</v>
          </cell>
          <cell r="J19">
            <v>560068</v>
          </cell>
          <cell r="K19">
            <v>538467</v>
          </cell>
          <cell r="L19">
            <v>0</v>
          </cell>
          <cell r="M19">
            <v>3.496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קרן תש"י - קרן 1 (מורים)</v>
          </cell>
          <cell r="C20">
            <v>22277</v>
          </cell>
          <cell r="D20">
            <v>400191007</v>
          </cell>
          <cell r="F20">
            <v>2</v>
          </cell>
          <cell r="G20">
            <v>2002000</v>
          </cell>
          <cell r="H20">
            <v>1310000</v>
          </cell>
          <cell r="I20">
            <v>590000</v>
          </cell>
          <cell r="J20">
            <v>46000</v>
          </cell>
          <cell r="K20">
            <v>56000</v>
          </cell>
          <cell r="L20">
            <v>1</v>
          </cell>
          <cell r="M20">
            <v>3.496</v>
          </cell>
          <cell r="N20">
            <v>2082</v>
          </cell>
          <cell r="O20">
            <v>939</v>
          </cell>
          <cell r="P20">
            <v>73</v>
          </cell>
          <cell r="Q20">
            <v>89</v>
          </cell>
          <cell r="R20">
            <v>3145</v>
          </cell>
          <cell r="S20">
            <v>1417</v>
          </cell>
          <cell r="T20">
            <v>110</v>
          </cell>
          <cell r="U20">
            <v>134</v>
          </cell>
          <cell r="V20">
            <v>1866</v>
          </cell>
          <cell r="W20">
            <v>841</v>
          </cell>
          <cell r="X20">
            <v>66</v>
          </cell>
          <cell r="Y20">
            <v>80</v>
          </cell>
          <cell r="AD20">
            <v>7093</v>
          </cell>
          <cell r="AE20">
            <v>3197</v>
          </cell>
          <cell r="AF20">
            <v>249</v>
          </cell>
          <cell r="AG20">
            <v>303</v>
          </cell>
        </row>
        <row r="21">
          <cell r="B21" t="str">
            <v>קרן תש"י - קרן 2 (מורים)</v>
          </cell>
          <cell r="D21">
            <v>400300811</v>
          </cell>
          <cell r="E21">
            <v>1.84</v>
          </cell>
          <cell r="F21">
            <v>2</v>
          </cell>
          <cell r="G21">
            <v>20000000</v>
          </cell>
          <cell r="H21">
            <v>12600000</v>
          </cell>
          <cell r="I21">
            <v>7400000</v>
          </cell>
          <cell r="L21">
            <v>1</v>
          </cell>
          <cell r="M21">
            <v>3.496</v>
          </cell>
          <cell r="N21">
            <v>44246</v>
          </cell>
          <cell r="O21">
            <v>25986</v>
          </cell>
          <cell r="P21">
            <v>0</v>
          </cell>
          <cell r="Q21">
            <v>0</v>
          </cell>
          <cell r="R21">
            <v>51823</v>
          </cell>
          <cell r="S21">
            <v>30435</v>
          </cell>
          <cell r="T21">
            <v>0</v>
          </cell>
          <cell r="U21">
            <v>0</v>
          </cell>
          <cell r="V21">
            <v>51854</v>
          </cell>
          <cell r="W21">
            <v>30454</v>
          </cell>
          <cell r="X21">
            <v>0</v>
          </cell>
          <cell r="Y21">
            <v>0</v>
          </cell>
          <cell r="AD21">
            <v>147923</v>
          </cell>
          <cell r="AE21">
            <v>86875</v>
          </cell>
          <cell r="AF21">
            <v>0</v>
          </cell>
          <cell r="AG21">
            <v>0</v>
          </cell>
        </row>
        <row r="22">
          <cell r="B22" t="str">
            <v>ריאלטי קו אינווסמנט נווה אילן</v>
          </cell>
          <cell r="D22">
            <v>400260214</v>
          </cell>
          <cell r="E22">
            <v>0.5</v>
          </cell>
          <cell r="F22">
            <v>4</v>
          </cell>
          <cell r="G22">
            <v>20444997</v>
          </cell>
          <cell r="H22">
            <v>12947790</v>
          </cell>
          <cell r="I22">
            <v>6474933</v>
          </cell>
          <cell r="J22">
            <v>511137</v>
          </cell>
          <cell r="K22">
            <v>511137</v>
          </cell>
          <cell r="L22">
            <v>1</v>
          </cell>
          <cell r="M22">
            <v>3.496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ריאליטי קרן השקעות 2</v>
          </cell>
          <cell r="D23">
            <v>400160412</v>
          </cell>
          <cell r="E23">
            <v>1</v>
          </cell>
          <cell r="F23">
            <v>1</v>
          </cell>
          <cell r="G23">
            <v>2499999.99</v>
          </cell>
          <cell r="H23">
            <v>1583251.33</v>
          </cell>
          <cell r="I23">
            <v>791748.66</v>
          </cell>
          <cell r="J23">
            <v>62500</v>
          </cell>
          <cell r="K23">
            <v>62500</v>
          </cell>
          <cell r="L23">
            <v>1</v>
          </cell>
          <cell r="M23">
            <v>3.496</v>
          </cell>
          <cell r="N23">
            <v>26626.329242275</v>
          </cell>
          <cell r="O23">
            <v>13315.233089549998</v>
          </cell>
          <cell r="P23">
            <v>1051.09375</v>
          </cell>
          <cell r="Q23">
            <v>1051.09375</v>
          </cell>
          <cell r="R23">
            <v>25157.8636337</v>
          </cell>
          <cell r="S23">
            <v>12580.886207399999</v>
          </cell>
          <cell r="T23">
            <v>993.125</v>
          </cell>
          <cell r="U23">
            <v>993.125</v>
          </cell>
          <cell r="V23">
            <v>13837.6166242</v>
          </cell>
          <cell r="W23">
            <v>6919.8832884</v>
          </cell>
          <cell r="X23">
            <v>546.25</v>
          </cell>
          <cell r="Y23">
            <v>546.25</v>
          </cell>
          <cell r="Z23">
            <v>-15117.56957239937</v>
          </cell>
          <cell r="AA23">
            <v>-7559.959195741823</v>
          </cell>
          <cell r="AB23">
            <v>-596.7770753585667</v>
          </cell>
          <cell r="AC23">
            <v>-596.7770753585667</v>
          </cell>
          <cell r="AD23">
            <v>50504.239927775634</v>
          </cell>
          <cell r="AE23">
            <v>25256.043389608174</v>
          </cell>
          <cell r="AF23">
            <v>1993.6916746414333</v>
          </cell>
          <cell r="AG23">
            <v>1993.6916746414333</v>
          </cell>
        </row>
        <row r="24">
          <cell r="B24" t="str">
            <v>ת.ש.י דליה בכורה, שותפות מוגבלת</v>
          </cell>
          <cell r="D24">
            <v>40311012</v>
          </cell>
          <cell r="F24">
            <v>4</v>
          </cell>
          <cell r="G24">
            <v>0</v>
          </cell>
          <cell r="L24">
            <v>0</v>
          </cell>
          <cell r="M24">
            <v>3.496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ת.ש.י דרכים ש.מ class a</v>
          </cell>
          <cell r="D25">
            <v>400301210</v>
          </cell>
          <cell r="F25">
            <v>0</v>
          </cell>
          <cell r="G25">
            <v>0</v>
          </cell>
          <cell r="L25">
            <v>0</v>
          </cell>
          <cell r="M25">
            <v>3.496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תש"י 431 (כביש 431) מורים</v>
          </cell>
          <cell r="D26">
            <v>400130611</v>
          </cell>
          <cell r="F26">
            <v>4</v>
          </cell>
          <cell r="G26">
            <v>0</v>
          </cell>
          <cell r="L26">
            <v>0</v>
          </cell>
          <cell r="M26">
            <v>3.496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תשי דרכים ש.מ. class a1</v>
          </cell>
          <cell r="D27">
            <v>402506130</v>
          </cell>
          <cell r="F27">
            <v>4</v>
          </cell>
          <cell r="G27">
            <v>0</v>
          </cell>
          <cell r="L27">
            <v>0</v>
          </cell>
          <cell r="M27">
            <v>3.496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תשתיות ישראל 3</v>
          </cell>
          <cell r="D28">
            <v>400191016</v>
          </cell>
          <cell r="F28">
            <v>2</v>
          </cell>
          <cell r="G28">
            <v>20000000</v>
          </cell>
          <cell r="H28">
            <v>13708261.14</v>
          </cell>
          <cell r="I28">
            <v>5199463.23</v>
          </cell>
          <cell r="J28">
            <v>553851.07</v>
          </cell>
          <cell r="K28">
            <v>538424.56</v>
          </cell>
          <cell r="L28">
            <v>1</v>
          </cell>
          <cell r="M28">
            <v>3.496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134103</v>
          </cell>
          <cell r="S28">
            <v>50864</v>
          </cell>
          <cell r="T28">
            <v>5418</v>
          </cell>
          <cell r="U28">
            <v>5267</v>
          </cell>
          <cell r="V28">
            <v>68541</v>
          </cell>
          <cell r="W28">
            <v>25997</v>
          </cell>
          <cell r="X28">
            <v>2769</v>
          </cell>
          <cell r="Y28">
            <v>2692</v>
          </cell>
          <cell r="AD28">
            <v>202644</v>
          </cell>
          <cell r="AE28">
            <v>76861</v>
          </cell>
          <cell r="AF28">
            <v>8187</v>
          </cell>
          <cell r="AG28">
            <v>7959</v>
          </cell>
        </row>
        <row r="29">
          <cell r="B29" t="str">
            <v>קרן טוליפ קפיטל</v>
          </cell>
          <cell r="D29">
            <v>40230117</v>
          </cell>
          <cell r="E29">
            <v>1.5</v>
          </cell>
          <cell r="F29">
            <v>3</v>
          </cell>
          <cell r="G29">
            <v>7751471</v>
          </cell>
          <cell r="H29">
            <v>5335661.69</v>
          </cell>
          <cell r="I29">
            <v>1990600.43</v>
          </cell>
          <cell r="J29">
            <v>219998.46</v>
          </cell>
          <cell r="K29">
            <v>205210.42</v>
          </cell>
          <cell r="L29">
            <v>0</v>
          </cell>
          <cell r="M29">
            <v>3.496</v>
          </cell>
          <cell r="R29">
            <v>12937.382875000001</v>
          </cell>
          <cell r="S29">
            <v>4826.61035</v>
          </cell>
          <cell r="T29">
            <v>533.430425</v>
          </cell>
          <cell r="U29">
            <v>497.57387499999993</v>
          </cell>
          <cell r="V29">
            <v>20008.7313375</v>
          </cell>
          <cell r="W29">
            <v>7464.7516125</v>
          </cell>
          <cell r="X29">
            <v>824.994225</v>
          </cell>
          <cell r="Y29">
            <v>769.539075</v>
          </cell>
          <cell r="AD29">
            <v>32946.114212500004</v>
          </cell>
          <cell r="AE29">
            <v>12291.3619625</v>
          </cell>
          <cell r="AF29">
            <v>1358.42465</v>
          </cell>
          <cell r="AG29">
            <v>1267.11295</v>
          </cell>
        </row>
        <row r="30">
          <cell r="B30" t="str">
            <v>קרן שקד</v>
          </cell>
          <cell r="D30">
            <v>400180117</v>
          </cell>
          <cell r="E30">
            <v>1.5</v>
          </cell>
          <cell r="F30">
            <v>1</v>
          </cell>
          <cell r="G30">
            <v>39999999.730000004</v>
          </cell>
          <cell r="H30">
            <v>27416522.27</v>
          </cell>
          <cell r="I30">
            <v>10398926.46</v>
          </cell>
          <cell r="J30">
            <v>1107702</v>
          </cell>
          <cell r="K30">
            <v>1076849</v>
          </cell>
          <cell r="L30">
            <v>0</v>
          </cell>
          <cell r="M30">
            <v>3.496</v>
          </cell>
          <cell r="R30">
            <v>244264</v>
          </cell>
          <cell r="S30">
            <v>92648</v>
          </cell>
          <cell r="T30">
            <v>9869</v>
          </cell>
          <cell r="U30">
            <v>9594</v>
          </cell>
          <cell r="V30">
            <v>102811.9585125</v>
          </cell>
          <cell r="W30">
            <v>38995.974225000005</v>
          </cell>
          <cell r="X30">
            <v>4153.8825</v>
          </cell>
          <cell r="Y30">
            <v>4038.18375</v>
          </cell>
          <cell r="AD30">
            <v>347075.9585125</v>
          </cell>
          <cell r="AE30">
            <v>131643.974225</v>
          </cell>
          <cell r="AF30">
            <v>14022.8825</v>
          </cell>
          <cell r="AG30">
            <v>13632.18375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19</v>
      </c>
    </row>
    <row r="3" ht="12.75">
      <c r="B3" s="14" t="s">
        <v>94</v>
      </c>
    </row>
    <row r="4" spans="3:6" ht="13.5" customHeight="1"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19.5" customHeight="1">
      <c r="B5" s="21" t="s">
        <v>62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9.5" customHeight="1">
      <c r="B6" s="7"/>
      <c r="C6" s="17"/>
      <c r="D6" s="17"/>
      <c r="E6" s="17"/>
      <c r="F6" s="17"/>
    </row>
    <row r="7" spans="2:6" ht="15">
      <c r="B7" s="7" t="s">
        <v>36</v>
      </c>
      <c r="C7" s="9"/>
      <c r="D7" s="9"/>
      <c r="E7" s="9"/>
      <c r="F7" s="9"/>
    </row>
    <row r="8" spans="2:6" ht="12.75">
      <c r="B8" s="3" t="s">
        <v>1</v>
      </c>
      <c r="C8" s="15">
        <f>'נספח 2'!C9</f>
        <v>98.56289</v>
      </c>
      <c r="D8" s="15">
        <f>'נספח 2'!D9</f>
        <v>1.9434600000000002</v>
      </c>
      <c r="E8" s="15">
        <f>'נספח 2'!E9</f>
        <v>0.05875999999999999</v>
      </c>
      <c r="F8" s="15">
        <f>SUM(C8:E8)</f>
        <v>100.56511</v>
      </c>
    </row>
    <row r="9" spans="2:6" ht="12.75">
      <c r="B9" s="3" t="s">
        <v>0</v>
      </c>
      <c r="C9" s="15">
        <f>'נספח 2'!C32</f>
        <v>398.124166143</v>
      </c>
      <c r="D9" s="15">
        <f>'נספח 2'!D32</f>
        <v>8.193486420000001</v>
      </c>
      <c r="E9" s="15">
        <f>'נספח 2'!E32</f>
        <v>0.47269178</v>
      </c>
      <c r="F9" s="15">
        <f>SUM(C9:E9)</f>
        <v>406.790344343</v>
      </c>
    </row>
    <row r="10" spans="2:6" ht="12.75">
      <c r="B10" s="3"/>
      <c r="C10" s="15"/>
      <c r="D10" s="15"/>
      <c r="E10" s="15"/>
      <c r="F10" s="15"/>
    </row>
    <row r="11" spans="2:6" ht="14.25" customHeight="1">
      <c r="B11" s="7" t="s">
        <v>37</v>
      </c>
      <c r="C11" s="15"/>
      <c r="D11" s="15"/>
      <c r="E11" s="15"/>
      <c r="F11" s="15"/>
    </row>
    <row r="12" spans="2:6" ht="12.75">
      <c r="B12" s="3" t="s">
        <v>2</v>
      </c>
      <c r="C12" s="15"/>
      <c r="D12" s="15"/>
      <c r="E12" s="15"/>
      <c r="F12" s="15"/>
    </row>
    <row r="13" spans="2:6" ht="12.75">
      <c r="B13" s="3" t="s">
        <v>3</v>
      </c>
      <c r="C13" s="15">
        <f>'נספח 2'!C39</f>
        <v>151.0981170800001</v>
      </c>
      <c r="D13" s="15">
        <f>'נספח 2'!D39</f>
        <v>2.5554148800000007</v>
      </c>
      <c r="E13" s="15">
        <f>'נספח 2'!E39</f>
        <v>0.0786</v>
      </c>
      <c r="F13" s="15">
        <f>SUM(C13:E13)</f>
        <v>153.7321319600001</v>
      </c>
    </row>
    <row r="14" spans="2:6" ht="12.75">
      <c r="B14" s="3"/>
      <c r="C14" s="15"/>
      <c r="D14" s="15"/>
      <c r="E14" s="15"/>
      <c r="F14" s="15"/>
    </row>
    <row r="15" spans="2:6" ht="15">
      <c r="B15" s="7" t="s">
        <v>38</v>
      </c>
      <c r="C15" s="15"/>
      <c r="D15" s="15"/>
      <c r="E15" s="15"/>
      <c r="F15" s="15"/>
    </row>
    <row r="16" spans="2:6" ht="12.75">
      <c r="B16" s="3" t="s">
        <v>39</v>
      </c>
      <c r="C16" s="15">
        <f>'נספח 2'!C62</f>
        <v>521.5464142469647</v>
      </c>
      <c r="D16" s="15">
        <f>'נספח 2'!D62</f>
        <v>0</v>
      </c>
      <c r="E16" s="15">
        <f>'נספח 2'!E62</f>
        <v>0</v>
      </c>
      <c r="F16" s="15">
        <f>SUM(C16:E16)</f>
        <v>521.5464142469647</v>
      </c>
    </row>
    <row r="17" spans="2:6" ht="12.75">
      <c r="B17" s="3" t="s">
        <v>40</v>
      </c>
      <c r="C17" s="15"/>
      <c r="D17" s="15"/>
      <c r="E17" s="15"/>
      <c r="F17" s="15"/>
    </row>
    <row r="18" spans="2:6" ht="12.75">
      <c r="B18" s="3" t="s">
        <v>41</v>
      </c>
      <c r="C18" s="15"/>
      <c r="D18" s="15"/>
      <c r="E18" s="15"/>
      <c r="F18" s="15"/>
    </row>
    <row r="19" spans="2:6" ht="12.75">
      <c r="B19" s="3"/>
      <c r="C19" s="15"/>
      <c r="D19" s="15"/>
      <c r="E19" s="15"/>
      <c r="F19" s="15"/>
    </row>
    <row r="20" spans="2:6" ht="15">
      <c r="B20" s="7" t="s">
        <v>42</v>
      </c>
      <c r="C20" s="15"/>
      <c r="D20" s="15"/>
      <c r="E20" s="15"/>
      <c r="F20" s="15"/>
    </row>
    <row r="21" spans="2:6" ht="12.75">
      <c r="B21" s="3" t="s">
        <v>43</v>
      </c>
      <c r="C21" s="15">
        <f>'נספח 3'!C33</f>
        <v>2373.6574936718052</v>
      </c>
      <c r="D21" s="15">
        <f>'נספח 3'!D33</f>
        <v>0</v>
      </c>
      <c r="E21" s="15">
        <f>'נספח 3'!E33</f>
        <v>0</v>
      </c>
      <c r="F21" s="15">
        <f>SUM(C21:E21)</f>
        <v>2373.6574936718052</v>
      </c>
    </row>
    <row r="22" spans="2:6" ht="12.75">
      <c r="B22" s="3" t="s">
        <v>44</v>
      </c>
      <c r="C22" s="15">
        <f>'נספח 3'!C43</f>
        <v>354.54137468645405</v>
      </c>
      <c r="D22" s="15">
        <f>'נספח 3'!D43</f>
        <v>0</v>
      </c>
      <c r="E22" s="15">
        <f>'נספח 3'!E43</f>
        <v>0</v>
      </c>
      <c r="F22" s="15">
        <f>SUM(C22:E22)</f>
        <v>354.54137468645405</v>
      </c>
    </row>
    <row r="23" spans="2:6" ht="12.75">
      <c r="B23" s="6" t="s">
        <v>4</v>
      </c>
      <c r="C23" s="15"/>
      <c r="D23" s="15"/>
      <c r="E23" s="15"/>
      <c r="F23" s="15"/>
    </row>
    <row r="24" spans="2:6" ht="12.75">
      <c r="B24" s="6" t="s">
        <v>13</v>
      </c>
      <c r="C24" s="15"/>
      <c r="D24" s="15"/>
      <c r="E24" s="15"/>
      <c r="F24" s="15"/>
    </row>
    <row r="25" spans="2:6" ht="12.75">
      <c r="B25" s="3" t="s">
        <v>45</v>
      </c>
      <c r="C25" s="15"/>
      <c r="D25" s="15"/>
      <c r="E25" s="15"/>
      <c r="F25" s="15"/>
    </row>
    <row r="26" spans="2:6" ht="12.75">
      <c r="B26" s="3" t="s">
        <v>46</v>
      </c>
      <c r="C26" s="15">
        <f>'נספח 3'!C55</f>
        <v>1204.00127</v>
      </c>
      <c r="D26" s="15">
        <f>'נספח 3'!D55</f>
        <v>24.40891</v>
      </c>
      <c r="E26" s="15">
        <f>'נספח 3'!E55</f>
        <v>0.84912</v>
      </c>
      <c r="F26" s="15">
        <f>SUM(C26:E26)</f>
        <v>1229.2593000000002</v>
      </c>
    </row>
    <row r="27" spans="2:6" ht="12.75">
      <c r="B27" s="6" t="s">
        <v>47</v>
      </c>
      <c r="C27" s="15">
        <f>'נספח 3'!C59</f>
        <v>0</v>
      </c>
      <c r="D27" s="15">
        <f>'נספח 3'!D59</f>
        <v>0</v>
      </c>
      <c r="E27" s="15">
        <f>'נספח 3'!E59</f>
        <v>-0.08118</v>
      </c>
      <c r="F27" s="15">
        <f>SUM(C27:E27)</f>
        <v>-0.08118</v>
      </c>
    </row>
    <row r="28" spans="2:6" ht="12.75">
      <c r="B28" s="6" t="s">
        <v>48</v>
      </c>
      <c r="C28" s="15">
        <f>'נספח 3'!C60</f>
        <v>17.790219999999977</v>
      </c>
      <c r="D28" s="15">
        <f>'נספח 3'!D60</f>
        <v>17.633529999999997</v>
      </c>
      <c r="E28" s="15">
        <f>'נספח 3'!E60</f>
        <v>0</v>
      </c>
      <c r="F28" s="15">
        <f>SUM(C28:E28)</f>
        <v>35.42374999999997</v>
      </c>
    </row>
    <row r="29" spans="2:6" ht="12.75">
      <c r="B29" s="6"/>
      <c r="C29" s="15"/>
      <c r="D29" s="15"/>
      <c r="E29" s="15"/>
      <c r="F29" s="15"/>
    </row>
    <row r="30" spans="2:6" ht="15">
      <c r="B30" s="7" t="s">
        <v>49</v>
      </c>
      <c r="C30" s="15"/>
      <c r="D30" s="15"/>
      <c r="E30" s="15"/>
      <c r="F30" s="15"/>
    </row>
    <row r="31" spans="2:6" ht="12.75">
      <c r="B31" s="3" t="s">
        <v>50</v>
      </c>
      <c r="C31" s="15"/>
      <c r="D31" s="15"/>
      <c r="E31" s="15"/>
      <c r="F31" s="15"/>
    </row>
    <row r="32" spans="2:6" ht="12.75">
      <c r="B32" s="3" t="s">
        <v>51</v>
      </c>
      <c r="C32" s="15"/>
      <c r="D32" s="15"/>
      <c r="E32" s="15"/>
      <c r="F32" s="15"/>
    </row>
    <row r="33" spans="2:6" ht="12.75">
      <c r="B33" s="2"/>
      <c r="C33" s="15"/>
      <c r="D33" s="15"/>
      <c r="E33" s="15"/>
      <c r="F33" s="15"/>
    </row>
    <row r="34" spans="2:6" ht="12.75">
      <c r="B34" s="3" t="s">
        <v>5</v>
      </c>
      <c r="C34" s="15">
        <f>+C9+C13+C16+C21+C22+C27+C28+C8+C26</f>
        <v>5119.321945828224</v>
      </c>
      <c r="D34" s="15">
        <f>+D9+D13+D16+D21+D22+D27+D28+D8+D26</f>
        <v>54.7348013</v>
      </c>
      <c r="E34" s="15">
        <f>+E9+E13+E16+E21+E22+E27+E28+E8+E26</f>
        <v>1.3779917799999999</v>
      </c>
      <c r="F34" s="15">
        <f>SUM(C34:E34)</f>
        <v>5175.434738908224</v>
      </c>
    </row>
    <row r="35" spans="2:6" ht="12.75">
      <c r="B35" s="3"/>
      <c r="C35" s="11"/>
      <c r="D35" s="11"/>
      <c r="E35" s="11"/>
      <c r="F35" s="11"/>
    </row>
    <row r="36" spans="2:6" ht="25.5">
      <c r="B36" s="19" t="s">
        <v>52</v>
      </c>
      <c r="C36" s="20">
        <f>(C16+C21+C22+C27+C28+C32+C26)/C39</f>
        <v>0.0009256397030867079</v>
      </c>
      <c r="D36" s="20">
        <f>(D16+D21+D22+D27+D28+D32+D26)/D39</f>
        <v>0.00042653234315396475</v>
      </c>
      <c r="E36" s="20">
        <f>(E16+E21+E22+E27+E28+E32+E26)/E39</f>
        <v>9.328717201166181E-05</v>
      </c>
      <c r="F36" s="20">
        <f>(F16+F21+F22+F27+F28+F32+F26)/F39</f>
        <v>0.0009142883433565621</v>
      </c>
    </row>
    <row r="37" spans="2:6" ht="25.5">
      <c r="B37" s="19" t="s">
        <v>53</v>
      </c>
      <c r="C37" s="20">
        <f>C34/C39</f>
        <v>0.0010597358105099192</v>
      </c>
      <c r="D37" s="20">
        <f>D34/D39</f>
        <v>0.0005552999076779482</v>
      </c>
      <c r="E37" s="20">
        <f>E34/E39</f>
        <v>0.00016739453109815354</v>
      </c>
      <c r="F37" s="20">
        <f>F34/F39</f>
        <v>0.0010481780628801805</v>
      </c>
    </row>
    <row r="38" spans="2:6" ht="12.75">
      <c r="B38" s="2"/>
      <c r="C38" s="15"/>
      <c r="D38" s="15"/>
      <c r="E38" s="15"/>
      <c r="F38" s="15"/>
    </row>
    <row r="39" spans="2:6" ht="12.75">
      <c r="B39" s="3" t="s">
        <v>35</v>
      </c>
      <c r="C39" s="15">
        <v>4830753</v>
      </c>
      <c r="D39" s="15">
        <v>98568</v>
      </c>
      <c r="E39" s="15">
        <v>8232</v>
      </c>
      <c r="F39" s="15">
        <f>SUM(C39:E39)</f>
        <v>4937553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rightToLeft="1" zoomScalePageLayoutView="0" workbookViewId="0" topLeftCell="A19">
      <selection activeCell="F62" sqref="F62"/>
    </sheetView>
  </sheetViews>
  <sheetFormatPr defaultColWidth="9.140625" defaultRowHeight="12.75"/>
  <cols>
    <col min="2" max="2" width="74.8515625" style="0" bestFit="1" customWidth="1"/>
    <col min="3" max="3" width="11.7109375" style="0" customWidth="1"/>
    <col min="4" max="4" width="9.140625" style="0" customWidth="1"/>
    <col min="5" max="5" width="8.7109375" style="0" customWidth="1"/>
    <col min="6" max="6" width="11.7109375" style="0" customWidth="1"/>
    <col min="7" max="7" width="9.140625" style="0" customWidth="1"/>
  </cols>
  <sheetData>
    <row r="2" spans="2:3" ht="12.75">
      <c r="B2" s="5" t="s">
        <v>18</v>
      </c>
      <c r="C2" s="1"/>
    </row>
    <row r="3" spans="2:3" ht="14.25" customHeight="1">
      <c r="B3" s="13" t="str">
        <f>'נספח 1'!B3</f>
        <v>01/09/2016- 31/08/2017</v>
      </c>
      <c r="C3" s="1"/>
    </row>
    <row r="4" spans="2:6" ht="12.75">
      <c r="B4" s="1"/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25.5" customHeight="1">
      <c r="B5" s="7" t="str">
        <f>'נספח 1'!B5</f>
        <v>קרן השתלמות למורים תיכוניים - מאוחד</v>
      </c>
      <c r="C5" s="18" t="s">
        <v>6</v>
      </c>
      <c r="D5" s="18" t="s">
        <v>6</v>
      </c>
      <c r="E5" s="18" t="s">
        <v>6</v>
      </c>
      <c r="F5" s="18" t="s">
        <v>6</v>
      </c>
    </row>
    <row r="6" spans="2:6" ht="15">
      <c r="B6" s="7"/>
      <c r="C6" s="3"/>
      <c r="D6" s="3"/>
      <c r="E6" s="3"/>
      <c r="F6" s="3"/>
    </row>
    <row r="7" spans="2:6" ht="12.75">
      <c r="B7" s="4" t="s">
        <v>7</v>
      </c>
      <c r="C7" s="10"/>
      <c r="D7" s="10"/>
      <c r="E7" s="10"/>
      <c r="F7" s="10"/>
    </row>
    <row r="8" spans="2:6" ht="12.75">
      <c r="B8" s="3" t="s">
        <v>20</v>
      </c>
      <c r="C8" s="10"/>
      <c r="D8" s="10"/>
      <c r="E8" s="10"/>
      <c r="F8" s="10"/>
    </row>
    <row r="9" spans="2:6" ht="12.75">
      <c r="B9" s="22" t="s">
        <v>29</v>
      </c>
      <c r="C9" s="25">
        <f>110.56289-12</f>
        <v>98.56289</v>
      </c>
      <c r="D9" s="25">
        <v>1.9434600000000002</v>
      </c>
      <c r="E9" s="25">
        <v>0.05875999999999999</v>
      </c>
      <c r="F9" s="25">
        <f>SUM(C9:E9)</f>
        <v>100.56511</v>
      </c>
    </row>
    <row r="10" spans="2:6" ht="12.75">
      <c r="B10" s="3" t="s">
        <v>21</v>
      </c>
      <c r="C10" s="25"/>
      <c r="D10" s="25"/>
      <c r="E10" s="25"/>
      <c r="F10" s="25"/>
    </row>
    <row r="11" spans="2:6" ht="12.75">
      <c r="B11" s="2" t="s">
        <v>16</v>
      </c>
      <c r="C11" s="25">
        <f>91.200535063+2.20234+106.76119</f>
        <v>200.164065063</v>
      </c>
      <c r="D11" s="25">
        <v>5.853785979999999</v>
      </c>
      <c r="E11" s="25">
        <v>0.33457178000000004</v>
      </c>
      <c r="F11" s="25">
        <f aca="true" t="shared" si="0" ref="F11:F32">SUM(C11:E11)</f>
        <v>206.352422823</v>
      </c>
    </row>
    <row r="12" spans="2:6" ht="12.75">
      <c r="B12" s="24" t="s">
        <v>81</v>
      </c>
      <c r="C12" s="25">
        <v>45.076229999999995</v>
      </c>
      <c r="D12" s="25">
        <v>0.2980999999999999</v>
      </c>
      <c r="E12" s="25">
        <v>0.030459999999999997</v>
      </c>
      <c r="F12" s="25">
        <f t="shared" si="0"/>
        <v>45.40478999999999</v>
      </c>
    </row>
    <row r="13" spans="2:6" ht="12.75">
      <c r="B13" s="27" t="s">
        <v>65</v>
      </c>
      <c r="C13" s="25">
        <v>41.611540000000005</v>
      </c>
      <c r="D13" s="25">
        <v>0.5400499999999999</v>
      </c>
      <c r="E13" s="25">
        <v>0.035500000000000004</v>
      </c>
      <c r="F13" s="25">
        <f t="shared" si="0"/>
        <v>42.187090000000005</v>
      </c>
    </row>
    <row r="14" spans="2:6" ht="12.75">
      <c r="B14" s="24" t="s">
        <v>64</v>
      </c>
      <c r="C14" s="25">
        <v>26.073499999999996</v>
      </c>
      <c r="D14" s="25">
        <v>0.5365700000000001</v>
      </c>
      <c r="E14" s="25">
        <v>0.03387999999999999</v>
      </c>
      <c r="F14" s="25">
        <f t="shared" si="0"/>
        <v>26.643949999999997</v>
      </c>
    </row>
    <row r="15" spans="2:6" ht="12.75">
      <c r="B15" s="24" t="s">
        <v>66</v>
      </c>
      <c r="C15" s="25">
        <v>25.286990000000003</v>
      </c>
      <c r="D15" s="25">
        <v>0.27538</v>
      </c>
      <c r="E15" s="25">
        <v>0.014629999999999999</v>
      </c>
      <c r="F15" s="25">
        <f t="shared" si="0"/>
        <v>25.577</v>
      </c>
    </row>
    <row r="16" spans="2:6" ht="12.75">
      <c r="B16" s="27" t="s">
        <v>79</v>
      </c>
      <c r="C16" s="25">
        <v>17.172846299999996</v>
      </c>
      <c r="D16" s="25">
        <v>0.29838908</v>
      </c>
      <c r="E16" s="25">
        <v>0</v>
      </c>
      <c r="F16" s="25">
        <f t="shared" si="0"/>
        <v>17.471235379999996</v>
      </c>
    </row>
    <row r="17" spans="2:6" ht="12.75">
      <c r="B17" s="27" t="s">
        <v>92</v>
      </c>
      <c r="C17" s="25">
        <v>16.33818</v>
      </c>
      <c r="D17" s="25">
        <v>0.11595999999999998</v>
      </c>
      <c r="E17" s="25">
        <v>0.01054</v>
      </c>
      <c r="F17" s="25">
        <f t="shared" si="0"/>
        <v>16.46468</v>
      </c>
    </row>
    <row r="18" spans="2:6" ht="12.75">
      <c r="B18" s="24" t="s">
        <v>86</v>
      </c>
      <c r="C18" s="25">
        <v>10.88404</v>
      </c>
      <c r="D18" s="25">
        <v>0.04683</v>
      </c>
      <c r="E18" s="25">
        <v>0.00391</v>
      </c>
      <c r="F18" s="25">
        <f t="shared" si="0"/>
        <v>10.93478</v>
      </c>
    </row>
    <row r="19" spans="2:6" ht="12.75">
      <c r="B19" s="24" t="s">
        <v>87</v>
      </c>
      <c r="C19" s="25">
        <v>6.42058496</v>
      </c>
      <c r="D19" s="25">
        <v>0.1277994</v>
      </c>
      <c r="E19" s="25">
        <v>0</v>
      </c>
      <c r="F19" s="25">
        <f t="shared" si="0"/>
        <v>6.54838436</v>
      </c>
    </row>
    <row r="20" spans="2:6" ht="12.75">
      <c r="B20" s="24" t="s">
        <v>63</v>
      </c>
      <c r="C20" s="25">
        <v>4.67188</v>
      </c>
      <c r="D20" s="25">
        <v>0.0112</v>
      </c>
      <c r="E20" s="25">
        <v>0.00234</v>
      </c>
      <c r="F20" s="25">
        <f t="shared" si="0"/>
        <v>4.68542</v>
      </c>
    </row>
    <row r="21" spans="2:6" ht="12.75">
      <c r="B21" s="27" t="s">
        <v>80</v>
      </c>
      <c r="C21" s="25">
        <v>3.12996</v>
      </c>
      <c r="D21" s="25">
        <v>0.0713</v>
      </c>
      <c r="E21" s="25">
        <v>0.00598</v>
      </c>
      <c r="F21" s="25">
        <f t="shared" si="0"/>
        <v>3.20724</v>
      </c>
    </row>
    <row r="22" spans="2:6" ht="12.75">
      <c r="B22" s="24" t="s">
        <v>67</v>
      </c>
      <c r="C22" s="25">
        <v>0.80482982</v>
      </c>
      <c r="D22" s="25">
        <v>0.01279196</v>
      </c>
      <c r="E22" s="25">
        <v>0</v>
      </c>
      <c r="F22" s="25">
        <f t="shared" si="0"/>
        <v>0.8176217800000001</v>
      </c>
    </row>
    <row r="23" spans="2:6" ht="12.75">
      <c r="B23" s="24" t="s">
        <v>68</v>
      </c>
      <c r="C23" s="25">
        <v>0.24866</v>
      </c>
      <c r="D23" s="25">
        <v>0.00533</v>
      </c>
      <c r="E23" s="25">
        <v>0.00043</v>
      </c>
      <c r="F23" s="25">
        <f t="shared" si="0"/>
        <v>0.25442</v>
      </c>
    </row>
    <row r="24" spans="2:6" ht="12.75">
      <c r="B24" s="24" t="s">
        <v>95</v>
      </c>
      <c r="C24" s="25">
        <v>0.24086000000000002</v>
      </c>
      <c r="D24" s="25">
        <v>0</v>
      </c>
      <c r="E24" s="25">
        <v>0.00045</v>
      </c>
      <c r="F24" s="25">
        <f t="shared" si="0"/>
        <v>0.24131000000000002</v>
      </c>
    </row>
    <row r="25" spans="2:6" ht="12.75">
      <c r="B25" s="24"/>
      <c r="C25" s="25"/>
      <c r="D25" s="25"/>
      <c r="E25" s="25"/>
      <c r="F25" s="25">
        <f t="shared" si="0"/>
        <v>0</v>
      </c>
    </row>
    <row r="26" spans="2:6" ht="12.75">
      <c r="B26" s="24"/>
      <c r="C26" s="25"/>
      <c r="D26" s="25"/>
      <c r="E26" s="25"/>
      <c r="F26" s="25">
        <f t="shared" si="0"/>
        <v>0</v>
      </c>
    </row>
    <row r="27" spans="2:6" ht="12.75">
      <c r="B27" s="27"/>
      <c r="C27" s="25"/>
      <c r="D27" s="25"/>
      <c r="E27" s="25"/>
      <c r="F27" s="25">
        <f t="shared" si="0"/>
        <v>0</v>
      </c>
    </row>
    <row r="28" spans="2:6" ht="12.75">
      <c r="B28" s="24"/>
      <c r="C28" s="25"/>
      <c r="D28" s="25"/>
      <c r="E28" s="25"/>
      <c r="F28" s="25">
        <f t="shared" si="0"/>
        <v>0</v>
      </c>
    </row>
    <row r="29" spans="2:6" ht="12.75">
      <c r="B29" s="24"/>
      <c r="C29" s="25"/>
      <c r="D29" s="25"/>
      <c r="E29" s="25"/>
      <c r="F29" s="25">
        <f t="shared" si="0"/>
        <v>0</v>
      </c>
    </row>
    <row r="30" spans="2:6" ht="12.75">
      <c r="B30" s="24"/>
      <c r="C30" s="25"/>
      <c r="D30" s="25"/>
      <c r="E30" s="25"/>
      <c r="F30" s="25">
        <f t="shared" si="0"/>
        <v>0</v>
      </c>
    </row>
    <row r="31" spans="2:6" ht="12.75">
      <c r="B31" s="24"/>
      <c r="C31" s="25"/>
      <c r="D31" s="25"/>
      <c r="E31" s="25"/>
      <c r="F31" s="25">
        <f t="shared" si="0"/>
        <v>0</v>
      </c>
    </row>
    <row r="32" spans="2:6" ht="12.75">
      <c r="B32" s="3" t="s">
        <v>8</v>
      </c>
      <c r="C32" s="15">
        <f>SUM(C11:C31)</f>
        <v>398.124166143</v>
      </c>
      <c r="D32" s="15">
        <f>SUM(D11:D31)</f>
        <v>8.193486420000001</v>
      </c>
      <c r="E32" s="15">
        <f>SUM(E11:E31)</f>
        <v>0.47269178</v>
      </c>
      <c r="F32" s="15">
        <f t="shared" si="0"/>
        <v>406.790344343</v>
      </c>
    </row>
    <row r="33" spans="2:6" ht="12.75">
      <c r="B33" s="2"/>
      <c r="C33" s="25"/>
      <c r="D33" s="25"/>
      <c r="E33" s="25"/>
      <c r="F33" s="25"/>
    </row>
    <row r="34" spans="2:6" ht="12.75">
      <c r="B34" s="4" t="s">
        <v>9</v>
      </c>
      <c r="C34" s="25"/>
      <c r="D34" s="25"/>
      <c r="E34" s="25"/>
      <c r="F34" s="25"/>
    </row>
    <row r="35" spans="2:6" ht="12.75">
      <c r="B35" s="3" t="s">
        <v>20</v>
      </c>
      <c r="C35" s="25"/>
      <c r="D35" s="25"/>
      <c r="E35" s="25"/>
      <c r="F35" s="25"/>
    </row>
    <row r="36" spans="2:6" ht="12.75">
      <c r="B36" s="3"/>
      <c r="C36" s="25"/>
      <c r="D36" s="25"/>
      <c r="E36" s="25"/>
      <c r="F36" s="25"/>
    </row>
    <row r="37" spans="2:6" ht="12.75">
      <c r="B37" s="3" t="s">
        <v>21</v>
      </c>
      <c r="C37" s="25"/>
      <c r="D37" s="25"/>
      <c r="E37" s="25"/>
      <c r="F37" s="25"/>
    </row>
    <row r="38" spans="2:6" ht="12.75">
      <c r="B38" s="2" t="s">
        <v>16</v>
      </c>
      <c r="C38" s="25">
        <v>151.0981170800001</v>
      </c>
      <c r="D38" s="25">
        <v>2.5554148800000007</v>
      </c>
      <c r="E38" s="25">
        <v>0.0786</v>
      </c>
      <c r="F38" s="25">
        <f>SUM(C38:E38)</f>
        <v>153.7321319600001</v>
      </c>
    </row>
    <row r="39" spans="2:6" ht="12.75">
      <c r="B39" s="3" t="s">
        <v>10</v>
      </c>
      <c r="C39" s="15">
        <f>SUM(C35:C38)</f>
        <v>151.0981170800001</v>
      </c>
      <c r="D39" s="15">
        <f>SUM(D35:D38)</f>
        <v>2.5554148800000007</v>
      </c>
      <c r="E39" s="15">
        <f>SUM(E35:E38)</f>
        <v>0.0786</v>
      </c>
      <c r="F39" s="15">
        <f>SUM(F35:F38)</f>
        <v>153.7321319600001</v>
      </c>
    </row>
    <row r="40" spans="2:6" ht="12.75">
      <c r="B40" s="2"/>
      <c r="C40" s="25"/>
      <c r="D40" s="25"/>
      <c r="E40" s="25"/>
      <c r="F40" s="25"/>
    </row>
    <row r="41" spans="2:6" ht="12.75">
      <c r="B41" s="3" t="s">
        <v>22</v>
      </c>
      <c r="C41" s="25"/>
      <c r="D41" s="25"/>
      <c r="E41" s="25"/>
      <c r="F41" s="25"/>
    </row>
    <row r="42" spans="2:6" ht="12.75">
      <c r="B42" s="22" t="s">
        <v>115</v>
      </c>
      <c r="C42" s="25">
        <v>188.332</v>
      </c>
      <c r="D42" s="25"/>
      <c r="E42" s="25"/>
      <c r="F42" s="25">
        <f>SUM(C42:E42)</f>
        <v>188.332</v>
      </c>
    </row>
    <row r="43" spans="2:6" ht="12.75">
      <c r="B43" s="22" t="s">
        <v>105</v>
      </c>
      <c r="C43" s="25">
        <v>88.37575240390885</v>
      </c>
      <c r="D43" s="25"/>
      <c r="E43" s="25"/>
      <c r="F43" s="25">
        <f aca="true" t="shared" si="1" ref="F43:F61">SUM(C43:E43)</f>
        <v>88.37575240390885</v>
      </c>
    </row>
    <row r="44" spans="2:6" ht="12.75">
      <c r="B44" s="22" t="s">
        <v>98</v>
      </c>
      <c r="C44" s="25">
        <v>71.29195345750844</v>
      </c>
      <c r="D44" s="25"/>
      <c r="E44" s="25"/>
      <c r="F44" s="25">
        <f t="shared" si="1"/>
        <v>71.29195345750844</v>
      </c>
    </row>
    <row r="45" spans="2:6" ht="12.75">
      <c r="B45" s="22" t="s">
        <v>102</v>
      </c>
      <c r="C45" s="25">
        <v>38.16883460548848</v>
      </c>
      <c r="D45" s="25"/>
      <c r="E45" s="25"/>
      <c r="F45" s="25">
        <f t="shared" si="1"/>
        <v>38.16883460548848</v>
      </c>
    </row>
    <row r="46" spans="2:6" ht="12.75">
      <c r="B46" s="22" t="s">
        <v>114</v>
      </c>
      <c r="C46" s="25">
        <v>27.25136572456705</v>
      </c>
      <c r="D46" s="25"/>
      <c r="E46" s="25"/>
      <c r="F46" s="25">
        <f t="shared" si="1"/>
        <v>27.25136572456705</v>
      </c>
    </row>
    <row r="47" spans="2:6" ht="12.75">
      <c r="B47" s="22" t="s">
        <v>101</v>
      </c>
      <c r="C47" s="25">
        <v>18.64247133879385</v>
      </c>
      <c r="D47" s="25"/>
      <c r="E47" s="25"/>
      <c r="F47" s="25">
        <f t="shared" si="1"/>
        <v>18.64247133879385</v>
      </c>
    </row>
    <row r="48" spans="2:6" ht="12.75">
      <c r="B48" s="22" t="s">
        <v>103</v>
      </c>
      <c r="C48" s="25">
        <v>17.56755</v>
      </c>
      <c r="D48" s="25"/>
      <c r="E48" s="25"/>
      <c r="F48" s="25">
        <f t="shared" si="1"/>
        <v>17.56755</v>
      </c>
    </row>
    <row r="49" spans="2:6" ht="12.75">
      <c r="B49" s="22" t="s">
        <v>113</v>
      </c>
      <c r="C49" s="25">
        <v>10.824660777364171</v>
      </c>
      <c r="D49" s="25"/>
      <c r="E49" s="25"/>
      <c r="F49" s="25">
        <f t="shared" si="1"/>
        <v>10.824660777364171</v>
      </c>
    </row>
    <row r="50" spans="2:6" ht="12.75">
      <c r="B50" s="22" t="s">
        <v>106</v>
      </c>
      <c r="C50" s="25">
        <v>10.523975755770723</v>
      </c>
      <c r="D50" s="25"/>
      <c r="E50" s="25"/>
      <c r="F50" s="25">
        <f t="shared" si="1"/>
        <v>10.523975755770723</v>
      </c>
    </row>
    <row r="51" spans="2:6" ht="12.75">
      <c r="B51" s="22" t="s">
        <v>107</v>
      </c>
      <c r="C51" s="25">
        <v>10.125439478086534</v>
      </c>
      <c r="D51" s="25"/>
      <c r="E51" s="25"/>
      <c r="F51" s="25">
        <f t="shared" si="1"/>
        <v>10.125439478086534</v>
      </c>
    </row>
    <row r="52" spans="2:6" ht="12.75">
      <c r="B52" s="22" t="s">
        <v>111</v>
      </c>
      <c r="C52" s="25">
        <v>8.481467054372377</v>
      </c>
      <c r="D52" s="25"/>
      <c r="E52" s="25"/>
      <c r="F52" s="25">
        <f t="shared" si="1"/>
        <v>8.481467054372377</v>
      </c>
    </row>
    <row r="53" spans="2:6" ht="12.75">
      <c r="B53" s="22" t="s">
        <v>100</v>
      </c>
      <c r="C53" s="25">
        <v>7.472601925973434</v>
      </c>
      <c r="D53" s="25"/>
      <c r="E53" s="25"/>
      <c r="F53" s="25">
        <f t="shared" si="1"/>
        <v>7.472601925973434</v>
      </c>
    </row>
    <row r="54" spans="2:6" ht="12.75">
      <c r="B54" s="22" t="s">
        <v>99</v>
      </c>
      <c r="C54" s="25">
        <v>5.41125</v>
      </c>
      <c r="D54" s="25"/>
      <c r="E54" s="25"/>
      <c r="F54" s="25">
        <f t="shared" si="1"/>
        <v>5.41125</v>
      </c>
    </row>
    <row r="55" spans="2:6" ht="12.75">
      <c r="B55" s="22" t="s">
        <v>97</v>
      </c>
      <c r="C55" s="25">
        <v>4.527857762301509</v>
      </c>
      <c r="D55" s="25"/>
      <c r="E55" s="25"/>
      <c r="F55" s="25">
        <f t="shared" si="1"/>
        <v>4.527857762301509</v>
      </c>
    </row>
    <row r="56" spans="2:6" ht="12.75">
      <c r="B56" s="22" t="s">
        <v>104</v>
      </c>
      <c r="C56" s="25">
        <v>4.48356115558406</v>
      </c>
      <c r="D56" s="25"/>
      <c r="E56" s="25"/>
      <c r="F56" s="25">
        <f t="shared" si="1"/>
        <v>4.48356115558406</v>
      </c>
    </row>
    <row r="57" spans="2:6" ht="12.75">
      <c r="B57" s="2" t="s">
        <v>68</v>
      </c>
      <c r="C57" s="25">
        <v>4.095</v>
      </c>
      <c r="D57" s="25"/>
      <c r="E57" s="25"/>
      <c r="F57" s="25">
        <f t="shared" si="1"/>
        <v>4.095</v>
      </c>
    </row>
    <row r="58" spans="2:6" ht="12.75">
      <c r="B58" s="22" t="s">
        <v>108</v>
      </c>
      <c r="C58" s="25">
        <v>3.4373968859477797</v>
      </c>
      <c r="D58" s="25"/>
      <c r="E58" s="25"/>
      <c r="F58" s="25">
        <f t="shared" si="1"/>
        <v>3.4373968859477797</v>
      </c>
    </row>
    <row r="59" spans="2:6" ht="12.75">
      <c r="B59" s="22" t="s">
        <v>112</v>
      </c>
      <c r="C59" s="25">
        <v>1.232915449393087</v>
      </c>
      <c r="D59" s="25"/>
      <c r="E59" s="25"/>
      <c r="F59" s="25">
        <f t="shared" si="1"/>
        <v>1.232915449393087</v>
      </c>
    </row>
    <row r="60" spans="2:6" ht="12.75">
      <c r="B60" s="22" t="s">
        <v>109</v>
      </c>
      <c r="C60" s="25">
        <v>0.7664207103562496</v>
      </c>
      <c r="D60" s="25"/>
      <c r="E60" s="25"/>
      <c r="F60" s="25">
        <f t="shared" si="1"/>
        <v>0.7664207103562496</v>
      </c>
    </row>
    <row r="61" spans="2:6" ht="12.75">
      <c r="B61" s="22" t="s">
        <v>110</v>
      </c>
      <c r="C61" s="25">
        <v>0.5339397615481872</v>
      </c>
      <c r="D61" s="25"/>
      <c r="E61" s="25"/>
      <c r="F61" s="25">
        <f t="shared" si="1"/>
        <v>0.5339397615481872</v>
      </c>
    </row>
    <row r="62" spans="2:6" ht="12.75">
      <c r="B62" s="3" t="s">
        <v>27</v>
      </c>
      <c r="C62" s="15">
        <f>SUM(C42:C61)</f>
        <v>521.5464142469647</v>
      </c>
      <c r="D62" s="15">
        <f>SUM(D42:D61)</f>
        <v>0</v>
      </c>
      <c r="E62" s="15">
        <f>SUM(E42:E61)</f>
        <v>0</v>
      </c>
      <c r="F62" s="15">
        <f>SUM(F42:F61)</f>
        <v>521.5464142469647</v>
      </c>
    </row>
    <row r="63" spans="2:6" ht="12.75">
      <c r="B63" s="2"/>
      <c r="C63" s="25"/>
      <c r="D63" s="25"/>
      <c r="E63" s="25"/>
      <c r="F63" s="25"/>
    </row>
    <row r="64" spans="2:6" ht="12.75">
      <c r="B64" s="3" t="s">
        <v>23</v>
      </c>
      <c r="C64" s="25"/>
      <c r="D64" s="25"/>
      <c r="E64" s="25"/>
      <c r="F64" s="25"/>
    </row>
    <row r="65" spans="2:6" ht="12.75">
      <c r="B65" s="3"/>
      <c r="C65" s="25"/>
      <c r="D65" s="25"/>
      <c r="E65" s="25"/>
      <c r="F65" s="25"/>
    </row>
    <row r="66" spans="2:6" ht="12.75">
      <c r="B66" s="3" t="s">
        <v>11</v>
      </c>
      <c r="C66" s="25"/>
      <c r="D66" s="25"/>
      <c r="E66" s="25"/>
      <c r="F66" s="25"/>
    </row>
    <row r="67" spans="2:6" ht="12.75">
      <c r="B67" s="2"/>
      <c r="C67" s="25"/>
      <c r="D67" s="25"/>
      <c r="E67" s="25"/>
      <c r="F67" s="25"/>
    </row>
    <row r="68" spans="2:6" ht="12.75">
      <c r="B68" s="2" t="s">
        <v>12</v>
      </c>
      <c r="C68" s="25">
        <f>+C9+C32+C39+C62</f>
        <v>1169.3315874699647</v>
      </c>
      <c r="D68" s="25">
        <f>+D9+D32+D39+D62</f>
        <v>12.692361300000002</v>
      </c>
      <c r="E68" s="25">
        <f>+E9+E32+E39+E62</f>
        <v>0.61005178</v>
      </c>
      <c r="F68" s="25">
        <f>+F9+F32+F39+F62</f>
        <v>1182.6340005499646</v>
      </c>
    </row>
    <row r="69" spans="2:6" ht="12.75">
      <c r="B69" s="2"/>
      <c r="C69" s="25"/>
      <c r="D69" s="25"/>
      <c r="E69" s="25"/>
      <c r="F69" s="25"/>
    </row>
    <row r="70" spans="2:6" ht="12.75">
      <c r="B70" s="3" t="str">
        <f>'נספח 1'!B39</f>
        <v>סך הכל נכסים לסוף תקופה קודמת</v>
      </c>
      <c r="C70" s="15">
        <f>'נספח 1'!C39</f>
        <v>4830753</v>
      </c>
      <c r="D70" s="15">
        <f>'נספח 1'!D39</f>
        <v>98568</v>
      </c>
      <c r="E70" s="15">
        <f>'נספח 1'!E39</f>
        <v>8232</v>
      </c>
      <c r="F70" s="15">
        <f>SUM(C70:E70)</f>
        <v>4937553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2" max="2" width="74.8515625" style="0" bestFit="1" customWidth="1"/>
    <col min="3" max="3" width="11.7109375" style="0" customWidth="1"/>
    <col min="4" max="4" width="9.140625" style="0" customWidth="1"/>
    <col min="5" max="5" width="8.7109375" style="0" customWidth="1"/>
    <col min="6" max="6" width="11.7109375" style="0" customWidth="1"/>
    <col min="7" max="7" width="9.140625" style="0" customWidth="1"/>
  </cols>
  <sheetData>
    <row r="2" spans="2:3" ht="12.75">
      <c r="B2" s="5" t="s">
        <v>17</v>
      </c>
      <c r="C2" s="1"/>
    </row>
    <row r="3" spans="2:3" ht="12.75">
      <c r="B3" s="13" t="str">
        <f>'נספח 1'!B3</f>
        <v>01/09/2016- 31/08/2017</v>
      </c>
      <c r="C3" s="1"/>
    </row>
    <row r="4" spans="3:6" ht="12.75">
      <c r="C4" s="16" t="s">
        <v>30</v>
      </c>
      <c r="D4" s="16" t="s">
        <v>31</v>
      </c>
      <c r="E4" s="16" t="s">
        <v>34</v>
      </c>
      <c r="F4" s="16" t="s">
        <v>32</v>
      </c>
    </row>
    <row r="5" spans="2:6" ht="21" customHeight="1">
      <c r="B5" s="7" t="str">
        <f>'נספח 1'!B5</f>
        <v>קרן השתלמות למורים תיכוניים - מאוחד</v>
      </c>
      <c r="C5" s="17" t="s">
        <v>6</v>
      </c>
      <c r="D5" s="17" t="s">
        <v>6</v>
      </c>
      <c r="E5" s="17" t="s">
        <v>6</v>
      </c>
      <c r="F5" s="17" t="s">
        <v>6</v>
      </c>
    </row>
    <row r="6" spans="2:6" ht="15">
      <c r="B6" s="7"/>
      <c r="C6" s="9"/>
      <c r="D6" s="9"/>
      <c r="E6" s="9"/>
      <c r="F6" s="9"/>
    </row>
    <row r="7" spans="2:6" ht="12.75">
      <c r="B7" s="3" t="s">
        <v>54</v>
      </c>
      <c r="C7" s="10"/>
      <c r="D7" s="10"/>
      <c r="E7" s="10"/>
      <c r="F7" s="10"/>
    </row>
    <row r="8" spans="2:6" ht="12.75">
      <c r="B8" s="12" t="s">
        <v>90</v>
      </c>
      <c r="C8" s="25">
        <v>432.19964400000003</v>
      </c>
      <c r="D8" s="25"/>
      <c r="E8" s="25"/>
      <c r="F8" s="26">
        <f aca="true" t="shared" si="0" ref="F8:F30">+C8+D8+E8</f>
        <v>432.19964400000003</v>
      </c>
    </row>
    <row r="9" spans="2:6" ht="12.75">
      <c r="B9" s="12" t="s">
        <v>78</v>
      </c>
      <c r="C9" s="25">
        <v>421.638192</v>
      </c>
      <c r="D9" s="25"/>
      <c r="E9" s="25"/>
      <c r="F9" s="26">
        <f t="shared" si="0"/>
        <v>421.638192</v>
      </c>
    </row>
    <row r="10" spans="2:6" ht="12.75">
      <c r="B10" s="12" t="s">
        <v>82</v>
      </c>
      <c r="C10" s="25">
        <v>209.61987744999996</v>
      </c>
      <c r="D10" s="25"/>
      <c r="E10" s="25"/>
      <c r="F10" s="26">
        <f t="shared" si="0"/>
        <v>209.61987744999996</v>
      </c>
    </row>
    <row r="11" spans="2:6" ht="12.75">
      <c r="B11" s="12" t="s">
        <v>88</v>
      </c>
      <c r="C11" s="25">
        <v>190.217</v>
      </c>
      <c r="D11" s="25"/>
      <c r="E11" s="25"/>
      <c r="F11" s="26">
        <f t="shared" si="0"/>
        <v>190.217</v>
      </c>
    </row>
    <row r="12" spans="2:6" ht="12.75">
      <c r="B12" s="12" t="s">
        <v>91</v>
      </c>
      <c r="C12" s="25">
        <v>170.63994845000002</v>
      </c>
      <c r="D12" s="25"/>
      <c r="E12" s="25"/>
      <c r="F12" s="26">
        <f t="shared" si="0"/>
        <v>170.63994845000002</v>
      </c>
    </row>
    <row r="13" spans="2:6" ht="12.75">
      <c r="B13" s="12" t="s">
        <v>84</v>
      </c>
      <c r="C13" s="25">
        <v>162.29347333333334</v>
      </c>
      <c r="D13" s="25"/>
      <c r="E13" s="25"/>
      <c r="F13" s="26">
        <f t="shared" si="0"/>
        <v>162.29347333333334</v>
      </c>
    </row>
    <row r="14" spans="2:6" ht="12.75">
      <c r="B14" s="12" t="s">
        <v>77</v>
      </c>
      <c r="C14" s="25">
        <v>133.1263586172866</v>
      </c>
      <c r="D14" s="25"/>
      <c r="E14" s="25"/>
      <c r="F14" s="26">
        <f t="shared" si="0"/>
        <v>133.1263586172866</v>
      </c>
    </row>
    <row r="15" spans="2:6" ht="12.75">
      <c r="B15" s="12" t="s">
        <v>83</v>
      </c>
      <c r="C15" s="25">
        <v>123.045</v>
      </c>
      <c r="D15" s="25"/>
      <c r="E15" s="25"/>
      <c r="F15" s="26">
        <f t="shared" si="0"/>
        <v>123.045</v>
      </c>
    </row>
    <row r="16" spans="2:6" ht="12.75">
      <c r="B16" s="12" t="s">
        <v>115</v>
      </c>
      <c r="C16" s="25">
        <v>105.828</v>
      </c>
      <c r="D16" s="25"/>
      <c r="E16" s="25"/>
      <c r="F16" s="26">
        <f t="shared" si="0"/>
        <v>105.828</v>
      </c>
    </row>
    <row r="17" spans="2:6" ht="12.75">
      <c r="B17" s="12" t="s">
        <v>85</v>
      </c>
      <c r="C17" s="25">
        <v>102.27628128</v>
      </c>
      <c r="D17" s="25"/>
      <c r="E17" s="25"/>
      <c r="F17" s="26">
        <f t="shared" si="0"/>
        <v>102.27628128</v>
      </c>
    </row>
    <row r="18" spans="2:6" ht="12.75">
      <c r="B18" s="12" t="s">
        <v>73</v>
      </c>
      <c r="C18" s="25">
        <v>82.76973614399998</v>
      </c>
      <c r="D18" s="25"/>
      <c r="E18" s="25"/>
      <c r="F18" s="26">
        <f t="shared" si="0"/>
        <v>82.76973614399998</v>
      </c>
    </row>
    <row r="19" spans="2:6" ht="12.75">
      <c r="B19" s="12" t="s">
        <v>74</v>
      </c>
      <c r="C19" s="25">
        <v>68.572</v>
      </c>
      <c r="D19" s="25"/>
      <c r="E19" s="25"/>
      <c r="F19" s="26">
        <f t="shared" si="0"/>
        <v>68.572</v>
      </c>
    </row>
    <row r="20" spans="2:6" ht="12.75">
      <c r="B20" s="12" t="s">
        <v>96</v>
      </c>
      <c r="C20" s="25">
        <f>138.19984-83.007</f>
        <v>55.19283999999999</v>
      </c>
      <c r="D20" s="25"/>
      <c r="E20" s="25"/>
      <c r="F20" s="26">
        <f t="shared" si="0"/>
        <v>55.19283999999999</v>
      </c>
    </row>
    <row r="21" spans="2:6" ht="12.75">
      <c r="B21" s="12" t="s">
        <v>89</v>
      </c>
      <c r="C21" s="25">
        <v>41.45</v>
      </c>
      <c r="D21" s="25"/>
      <c r="E21" s="25"/>
      <c r="F21" s="26">
        <f t="shared" si="0"/>
        <v>41.45</v>
      </c>
    </row>
    <row r="22" spans="2:6" ht="12.75">
      <c r="B22" s="12" t="s">
        <v>75</v>
      </c>
      <c r="C22" s="25">
        <v>29.585863843008173</v>
      </c>
      <c r="D22" s="25"/>
      <c r="E22" s="25"/>
      <c r="F22" s="26">
        <f t="shared" si="0"/>
        <v>29.585863843008173</v>
      </c>
    </row>
    <row r="23" spans="2:6" ht="12.75">
      <c r="B23" s="12" t="s">
        <v>93</v>
      </c>
      <c r="C23" s="25">
        <v>20.137434554177357</v>
      </c>
      <c r="D23" s="25"/>
      <c r="E23" s="25"/>
      <c r="F23" s="26">
        <f t="shared" si="0"/>
        <v>20.137434554177357</v>
      </c>
    </row>
    <row r="24" spans="2:6" ht="12.75">
      <c r="B24" s="12" t="s">
        <v>76</v>
      </c>
      <c r="C24" s="25">
        <v>14.883844000000002</v>
      </c>
      <c r="D24" s="25"/>
      <c r="E24" s="25"/>
      <c r="F24" s="26">
        <f t="shared" si="0"/>
        <v>14.883844000000002</v>
      </c>
    </row>
    <row r="25" spans="2:6" ht="12.75">
      <c r="B25" s="12" t="s">
        <v>116</v>
      </c>
      <c r="C25" s="25">
        <v>10.182</v>
      </c>
      <c r="D25" s="25"/>
      <c r="E25" s="25"/>
      <c r="F25" s="26">
        <f t="shared" si="0"/>
        <v>10.182</v>
      </c>
    </row>
    <row r="26" spans="2:6" ht="12.75">
      <c r="B26" s="12"/>
      <c r="C26" s="25"/>
      <c r="D26" s="25"/>
      <c r="E26" s="25"/>
      <c r="F26" s="26">
        <f t="shared" si="0"/>
        <v>0</v>
      </c>
    </row>
    <row r="27" spans="2:6" ht="12.75">
      <c r="B27" s="12"/>
      <c r="C27" s="25"/>
      <c r="D27" s="25"/>
      <c r="E27" s="25"/>
      <c r="F27" s="26">
        <f t="shared" si="0"/>
        <v>0</v>
      </c>
    </row>
    <row r="28" spans="2:6" ht="12.75">
      <c r="B28" s="12"/>
      <c r="C28" s="25"/>
      <c r="D28" s="25"/>
      <c r="E28" s="25"/>
      <c r="F28" s="26">
        <f t="shared" si="0"/>
        <v>0</v>
      </c>
    </row>
    <row r="29" spans="2:6" ht="12.75">
      <c r="B29" s="12"/>
      <c r="C29" s="25"/>
      <c r="D29" s="25"/>
      <c r="E29" s="25"/>
      <c r="F29" s="26">
        <f t="shared" si="0"/>
        <v>0</v>
      </c>
    </row>
    <row r="30" spans="2:6" ht="12.75">
      <c r="B30" s="12"/>
      <c r="C30" s="25"/>
      <c r="D30" s="25"/>
      <c r="E30" s="25"/>
      <c r="F30" s="26">
        <f t="shared" si="0"/>
        <v>0</v>
      </c>
    </row>
    <row r="31" spans="2:6" ht="12.75">
      <c r="B31" s="12"/>
      <c r="C31" s="25"/>
      <c r="D31" s="25"/>
      <c r="E31" s="25"/>
      <c r="F31" s="26"/>
    </row>
    <row r="32" spans="2:6" ht="12.75">
      <c r="B32" s="12"/>
      <c r="C32" s="25"/>
      <c r="D32" s="25"/>
      <c r="E32" s="25"/>
      <c r="F32" s="26"/>
    </row>
    <row r="33" spans="2:6" ht="12.75">
      <c r="B33" s="3" t="s">
        <v>43</v>
      </c>
      <c r="C33" s="15">
        <f>SUM(C8:C32)</f>
        <v>2373.6574936718052</v>
      </c>
      <c r="D33" s="15">
        <f>SUM(D8:D20)</f>
        <v>0</v>
      </c>
      <c r="E33" s="15">
        <f>SUM(E8:E20)</f>
        <v>0</v>
      </c>
      <c r="F33" s="15">
        <f>SUM(C33:E33)</f>
        <v>2373.6574936718052</v>
      </c>
    </row>
    <row r="34" spans="2:6" ht="12.75">
      <c r="B34" s="3"/>
      <c r="C34" s="25"/>
      <c r="D34" s="25"/>
      <c r="E34" s="25"/>
      <c r="F34" s="26"/>
    </row>
    <row r="35" spans="2:6" ht="12.75">
      <c r="B35" s="3" t="s">
        <v>55</v>
      </c>
      <c r="C35" s="25"/>
      <c r="D35" s="25"/>
      <c r="E35" s="25"/>
      <c r="F35" s="26"/>
    </row>
    <row r="36" spans="2:8" ht="12.75">
      <c r="B36" s="12" t="s">
        <v>69</v>
      </c>
      <c r="C36" s="25">
        <v>127.03088098968364</v>
      </c>
      <c r="D36" s="25"/>
      <c r="E36" s="25"/>
      <c r="F36" s="26">
        <f>+C36+D36</f>
        <v>127.03088098968364</v>
      </c>
      <c r="H36" s="23"/>
    </row>
    <row r="37" spans="2:6" ht="12.75">
      <c r="B37" s="12" t="s">
        <v>72</v>
      </c>
      <c r="C37" s="25">
        <v>121.07343228077042</v>
      </c>
      <c r="D37" s="25"/>
      <c r="E37" s="25"/>
      <c r="F37" s="26">
        <f>+C37+D37</f>
        <v>121.07343228077042</v>
      </c>
    </row>
    <row r="38" spans="2:6" ht="12.75">
      <c r="B38" s="12" t="s">
        <v>33</v>
      </c>
      <c r="C38" s="25">
        <v>71.85326500000001</v>
      </c>
      <c r="D38" s="25"/>
      <c r="E38" s="25"/>
      <c r="F38" s="26">
        <f>+C38+D38</f>
        <v>71.85326500000001</v>
      </c>
    </row>
    <row r="39" spans="2:6" ht="12.75">
      <c r="B39" s="12" t="s">
        <v>71</v>
      </c>
      <c r="C39" s="26">
        <v>18.497824</v>
      </c>
      <c r="D39" s="25"/>
      <c r="E39" s="25"/>
      <c r="F39" s="26">
        <f>+C39+D39</f>
        <v>18.497824</v>
      </c>
    </row>
    <row r="40" spans="2:6" ht="12.75">
      <c r="B40" s="12" t="s">
        <v>70</v>
      </c>
      <c r="C40" s="25">
        <v>16.085972416</v>
      </c>
      <c r="D40" s="25"/>
      <c r="E40" s="25"/>
      <c r="F40" s="26">
        <f>+C40+D40</f>
        <v>16.085972416</v>
      </c>
    </row>
    <row r="41" spans="2:6" ht="12.75">
      <c r="B41" s="12"/>
      <c r="C41" s="25"/>
      <c r="D41" s="25"/>
      <c r="E41" s="25"/>
      <c r="F41" s="26"/>
    </row>
    <row r="42" spans="2:6" ht="12.75">
      <c r="B42" s="12"/>
      <c r="C42" s="25"/>
      <c r="D42" s="25"/>
      <c r="E42" s="25"/>
      <c r="F42" s="26"/>
    </row>
    <row r="43" spans="2:6" ht="12.75">
      <c r="B43" s="3" t="s">
        <v>44</v>
      </c>
      <c r="C43" s="15">
        <f>SUM(C36:C42)</f>
        <v>354.54137468645405</v>
      </c>
      <c r="D43" s="15">
        <f>SUM(D36:D42)</f>
        <v>0</v>
      </c>
      <c r="E43" s="15">
        <f>SUM(E36:E42)</f>
        <v>0</v>
      </c>
      <c r="F43" s="15">
        <f>SUM(C43:E43)</f>
        <v>354.54137468645405</v>
      </c>
    </row>
    <row r="44" spans="2:6" ht="12.75">
      <c r="B44" s="12"/>
      <c r="C44" s="25"/>
      <c r="D44" s="25"/>
      <c r="E44" s="25"/>
      <c r="F44" s="26"/>
    </row>
    <row r="45" spans="2:6" ht="12.75">
      <c r="B45" s="6" t="s">
        <v>28</v>
      </c>
      <c r="C45" s="15">
        <f>+C33+C43</f>
        <v>2728.1988683582595</v>
      </c>
      <c r="D45" s="15">
        <f>+D33+D43</f>
        <v>0</v>
      </c>
      <c r="E45" s="15">
        <f>+E33+E43</f>
        <v>0</v>
      </c>
      <c r="F45" s="15">
        <f>SUM(C45:E45)</f>
        <v>2728.1988683582595</v>
      </c>
    </row>
    <row r="46" spans="2:6" ht="12.75">
      <c r="B46" s="2"/>
      <c r="C46" s="25"/>
      <c r="D46" s="25"/>
      <c r="E46" s="25"/>
      <c r="F46" s="25"/>
    </row>
    <row r="47" spans="2:6" ht="12.75">
      <c r="B47" s="3" t="s">
        <v>24</v>
      </c>
      <c r="C47" s="25"/>
      <c r="D47" s="25"/>
      <c r="E47" s="25"/>
      <c r="F47" s="25"/>
    </row>
    <row r="48" spans="2:6" ht="12.75">
      <c r="B48" s="6" t="s">
        <v>4</v>
      </c>
      <c r="C48" s="25"/>
      <c r="D48" s="25"/>
      <c r="E48" s="25"/>
      <c r="F48" s="25"/>
    </row>
    <row r="49" spans="2:6" ht="12.75">
      <c r="B49" s="2"/>
      <c r="C49" s="25"/>
      <c r="D49" s="25"/>
      <c r="E49" s="25"/>
      <c r="F49" s="25"/>
    </row>
    <row r="50" spans="2:6" ht="12.75">
      <c r="B50" s="3" t="s">
        <v>56</v>
      </c>
      <c r="C50" s="25"/>
      <c r="D50" s="25"/>
      <c r="E50" s="25"/>
      <c r="F50" s="25"/>
    </row>
    <row r="51" spans="2:6" ht="12.75">
      <c r="B51" s="6" t="s">
        <v>13</v>
      </c>
      <c r="C51" s="25"/>
      <c r="D51" s="25"/>
      <c r="E51" s="25"/>
      <c r="F51" s="25"/>
    </row>
    <row r="52" spans="2:6" ht="12.75">
      <c r="B52" s="2"/>
      <c r="C52" s="25"/>
      <c r="D52" s="25"/>
      <c r="E52" s="25"/>
      <c r="F52" s="25"/>
    </row>
    <row r="53" spans="2:6" ht="12.75">
      <c r="B53" s="3" t="s">
        <v>14</v>
      </c>
      <c r="C53" s="25"/>
      <c r="D53" s="25"/>
      <c r="E53" s="25"/>
      <c r="F53" s="25"/>
    </row>
    <row r="54" spans="2:6" ht="12.75">
      <c r="B54" s="3" t="s">
        <v>25</v>
      </c>
      <c r="C54" s="25"/>
      <c r="D54" s="25"/>
      <c r="E54" s="25"/>
      <c r="F54" s="25"/>
    </row>
    <row r="55" spans="2:6" ht="12.75">
      <c r="B55" s="6" t="s">
        <v>26</v>
      </c>
      <c r="C55" s="25">
        <v>1204.00127</v>
      </c>
      <c r="D55" s="25">
        <v>24.40891</v>
      </c>
      <c r="E55" s="25">
        <f>0.61642+0.2327</f>
        <v>0.84912</v>
      </c>
      <c r="F55" s="15">
        <f>SUM(C55:E55)</f>
        <v>1229.2593000000002</v>
      </c>
    </row>
    <row r="56" spans="2:6" ht="12.75">
      <c r="B56" s="3" t="s">
        <v>57</v>
      </c>
      <c r="C56" s="25"/>
      <c r="D56" s="25"/>
      <c r="E56" s="25"/>
      <c r="F56" s="25"/>
    </row>
    <row r="57" spans="2:6" ht="12.75">
      <c r="B57" s="6"/>
      <c r="C57" s="25"/>
      <c r="D57" s="25"/>
      <c r="E57" s="25"/>
      <c r="F57" s="25"/>
    </row>
    <row r="58" spans="2:6" ht="12.75">
      <c r="B58" s="6" t="s">
        <v>58</v>
      </c>
      <c r="C58" s="25"/>
      <c r="D58" s="25"/>
      <c r="E58" s="25"/>
      <c r="F58" s="25"/>
    </row>
    <row r="59" spans="2:6" ht="12.75">
      <c r="B59" s="6" t="s">
        <v>59</v>
      </c>
      <c r="C59" s="25"/>
      <c r="D59" s="25"/>
      <c r="E59" s="25">
        <v>-0.08118</v>
      </c>
      <c r="F59" s="25">
        <f>SUM(C59:E59)</f>
        <v>-0.08118</v>
      </c>
    </row>
    <row r="60" spans="2:6" ht="12.75">
      <c r="B60" s="6" t="s">
        <v>60</v>
      </c>
      <c r="C60" s="25">
        <f>1475.42626-2125.9114+1.95082+666.32454</f>
        <v>17.790219999999977</v>
      </c>
      <c r="D60" s="25">
        <f>3.01558+22.73492+15.69223-23.8092</f>
        <v>17.633529999999997</v>
      </c>
      <c r="E60" s="25">
        <v>0</v>
      </c>
      <c r="F60" s="25">
        <f>SUM(C60:E60)</f>
        <v>35.42374999999997</v>
      </c>
    </row>
    <row r="61" spans="2:6" ht="12.75">
      <c r="B61" s="6" t="s">
        <v>61</v>
      </c>
      <c r="C61" s="15">
        <f>SUM(C59:C60)</f>
        <v>17.790219999999977</v>
      </c>
      <c r="D61" s="15">
        <f>SUM(D59:D60)</f>
        <v>17.633529999999997</v>
      </c>
      <c r="E61" s="15">
        <f>SUM(E59:E60)</f>
        <v>-0.08118</v>
      </c>
      <c r="F61" s="15">
        <f>SUM(C61:E61)</f>
        <v>35.34256999999997</v>
      </c>
    </row>
    <row r="62" spans="2:6" ht="12.75">
      <c r="B62" s="6"/>
      <c r="C62" s="25"/>
      <c r="D62" s="25"/>
      <c r="E62" s="25"/>
      <c r="F62" s="25"/>
    </row>
    <row r="63" spans="2:6" ht="12.75">
      <c r="B63" s="6" t="s">
        <v>15</v>
      </c>
      <c r="C63" s="15">
        <f>+C61+C45+C55</f>
        <v>3949.990358358259</v>
      </c>
      <c r="D63" s="15">
        <f>+D61+D45+D55</f>
        <v>42.04244</v>
      </c>
      <c r="E63" s="15">
        <f>+E61+E45+E55</f>
        <v>0.76794</v>
      </c>
      <c r="F63" s="15">
        <f>SUM(C63:E63)</f>
        <v>3992.8007383582594</v>
      </c>
    </row>
    <row r="64" spans="2:6" ht="12.75">
      <c r="B64" s="6"/>
      <c r="C64" s="25"/>
      <c r="D64" s="25"/>
      <c r="E64" s="25"/>
      <c r="F64" s="25"/>
    </row>
    <row r="65" spans="2:6" ht="12.75">
      <c r="B65" s="6" t="str">
        <f>'נספח 1'!B39</f>
        <v>סך הכל נכסים לסוף תקופה קודמת</v>
      </c>
      <c r="C65" s="15">
        <f>'נספח 1'!C39</f>
        <v>4830753</v>
      </c>
      <c r="D65" s="15">
        <f>'נספח 1'!D39</f>
        <v>98568</v>
      </c>
      <c r="E65" s="15">
        <f>'נספח 1'!E39</f>
        <v>8232</v>
      </c>
      <c r="F65" s="15">
        <f>SUM(C65:E65)</f>
        <v>4937553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נפדנסקי שמעון</cp:lastModifiedBy>
  <cp:lastPrinted>2015-05-12T13:16:53Z</cp:lastPrinted>
  <dcterms:created xsi:type="dcterms:W3CDTF">2008-07-07T10:52:30Z</dcterms:created>
  <dcterms:modified xsi:type="dcterms:W3CDTF">2017-12-03T08:07:35Z</dcterms:modified>
  <cp:category/>
  <cp:version/>
  <cp:contentType/>
  <cp:contentStatus/>
</cp:coreProperties>
</file>